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HeatherBerthold\Downloads\"/>
    </mc:Choice>
  </mc:AlternateContent>
  <xr:revisionPtr revIDLastSave="0" documentId="8_{80BA63BF-5A31-4A44-ABA3-F603451B89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Planning" sheetId="1" r:id="rId1"/>
    <sheet name="5 YR Histor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9" i="1" l="1"/>
  <c r="E114" i="1"/>
  <c r="D112" i="1"/>
  <c r="E5" i="1"/>
  <c r="E34" i="1"/>
  <c r="F48" i="1"/>
  <c r="G153" i="1" l="1"/>
  <c r="F145" i="1"/>
  <c r="E71" i="1"/>
  <c r="F59" i="1"/>
  <c r="E17" i="1"/>
  <c r="G31" i="1"/>
  <c r="F144" i="1"/>
  <c r="F143" i="1"/>
  <c r="F46" i="1"/>
  <c r="D71" i="1"/>
  <c r="C71" i="1"/>
  <c r="E77" i="1"/>
  <c r="F77" i="1" s="1"/>
  <c r="G158" i="1"/>
  <c r="G155" i="1"/>
  <c r="G148" i="1"/>
  <c r="G146" i="1"/>
  <c r="G141" i="1"/>
  <c r="G140" i="1"/>
  <c r="G135" i="1"/>
  <c r="G134" i="1"/>
  <c r="G133" i="1"/>
  <c r="G132" i="1"/>
  <c r="G124" i="1"/>
  <c r="G122" i="1"/>
  <c r="G121" i="1"/>
  <c r="G110" i="1"/>
  <c r="G109" i="1"/>
  <c r="G108" i="1"/>
  <c r="G98" i="1"/>
  <c r="G97" i="1"/>
  <c r="G96" i="1"/>
  <c r="G82" i="1"/>
  <c r="G76" i="1"/>
  <c r="G69" i="1"/>
  <c r="G68" i="1"/>
  <c r="G67" i="1"/>
  <c r="G66" i="1"/>
  <c r="G65" i="1"/>
  <c r="G58" i="1"/>
  <c r="G57" i="1"/>
  <c r="G53" i="1"/>
  <c r="G52" i="1"/>
  <c r="G51" i="1"/>
  <c r="G50" i="1"/>
  <c r="G49" i="1"/>
  <c r="G48" i="1"/>
  <c r="G47" i="1"/>
  <c r="G45" i="1"/>
  <c r="G44" i="1"/>
  <c r="G43" i="1"/>
  <c r="G32" i="1"/>
  <c r="G29" i="1"/>
  <c r="G28" i="1"/>
  <c r="G26" i="1"/>
  <c r="G18" i="1"/>
  <c r="G16" i="1"/>
  <c r="G12" i="1"/>
  <c r="G11" i="1"/>
  <c r="G10" i="1"/>
  <c r="G6" i="1"/>
  <c r="F159" i="1"/>
  <c r="F158" i="1"/>
  <c r="F157" i="1"/>
  <c r="F156" i="1"/>
  <c r="F155" i="1"/>
  <c r="F148" i="1"/>
  <c r="F146" i="1"/>
  <c r="F141" i="1"/>
  <c r="F140" i="1"/>
  <c r="F135" i="1"/>
  <c r="F134" i="1"/>
  <c r="F133" i="1"/>
  <c r="F132" i="1"/>
  <c r="F124" i="1"/>
  <c r="F122" i="1"/>
  <c r="F121" i="1"/>
  <c r="F110" i="1"/>
  <c r="F109" i="1"/>
  <c r="F108" i="1"/>
  <c r="F98" i="1"/>
  <c r="F97" i="1"/>
  <c r="F96" i="1"/>
  <c r="F82" i="1"/>
  <c r="F80" i="1"/>
  <c r="F76" i="1"/>
  <c r="F69" i="1"/>
  <c r="F68" i="1"/>
  <c r="F67" i="1"/>
  <c r="F66" i="1"/>
  <c r="F65" i="1"/>
  <c r="F58" i="1"/>
  <c r="F57" i="1"/>
  <c r="F53" i="1"/>
  <c r="F52" i="1"/>
  <c r="F51" i="1"/>
  <c r="F50" i="1"/>
  <c r="F49" i="1"/>
  <c r="F47" i="1"/>
  <c r="F45" i="1"/>
  <c r="F44" i="1"/>
  <c r="F43" i="1"/>
  <c r="F32" i="1"/>
  <c r="F29" i="1"/>
  <c r="F28" i="1"/>
  <c r="F26" i="1"/>
  <c r="F18" i="1"/>
  <c r="F16" i="1"/>
  <c r="F12" i="1"/>
  <c r="F11" i="1"/>
  <c r="F10" i="1"/>
  <c r="F6" i="1"/>
  <c r="E150" i="1"/>
  <c r="E137" i="1"/>
  <c r="E54" i="1"/>
  <c r="E62" i="1" s="1"/>
  <c r="E14" i="1"/>
  <c r="F112" i="1"/>
  <c r="E20" i="1" l="1"/>
  <c r="F153" i="1"/>
  <c r="E73" i="1"/>
  <c r="F31" i="1"/>
  <c r="G77" i="1"/>
  <c r="G112" i="1"/>
  <c r="E127" i="1"/>
  <c r="E113" i="1"/>
  <c r="C90" i="1"/>
  <c r="C93" i="1" s="1"/>
  <c r="D7" i="1"/>
  <c r="D14" i="1"/>
  <c r="D17" i="1"/>
  <c r="F17" i="1" s="1"/>
  <c r="D34" i="1"/>
  <c r="D54" i="1"/>
  <c r="D62" i="1" s="1"/>
  <c r="F62" i="1" s="1"/>
  <c r="F71" i="1"/>
  <c r="D79" i="1"/>
  <c r="D113" i="1"/>
  <c r="D125" i="1"/>
  <c r="D127" i="1" s="1"/>
  <c r="D129" i="1" s="1"/>
  <c r="D137" i="1"/>
  <c r="D150" i="1"/>
  <c r="C7" i="1"/>
  <c r="C14" i="1"/>
  <c r="C20" i="1" s="1"/>
  <c r="C22" i="1" s="1"/>
  <c r="C30" i="1"/>
  <c r="C37" i="1"/>
  <c r="C62" i="1"/>
  <c r="C84" i="1"/>
  <c r="C86" i="1" s="1"/>
  <c r="C103" i="1"/>
  <c r="C116" i="1"/>
  <c r="C118" i="1" s="1"/>
  <c r="C127" i="1"/>
  <c r="C137" i="1"/>
  <c r="C150" i="1"/>
  <c r="D20" i="1" l="1"/>
  <c r="G20" i="1" s="1"/>
  <c r="G54" i="1"/>
  <c r="F54" i="1"/>
  <c r="G17" i="1"/>
  <c r="F79" i="1"/>
  <c r="G79" i="1"/>
  <c r="G125" i="1"/>
  <c r="G14" i="1"/>
  <c r="F14" i="1"/>
  <c r="F20" i="1" s="1"/>
  <c r="D73" i="1"/>
  <c r="F125" i="1"/>
  <c r="G150" i="1"/>
  <c r="F150" i="1"/>
  <c r="G34" i="1"/>
  <c r="F34" i="1"/>
  <c r="E129" i="1"/>
  <c r="G127" i="1"/>
  <c r="F127" i="1"/>
  <c r="G71" i="1"/>
  <c r="G137" i="1"/>
  <c r="F137" i="1"/>
  <c r="G62" i="1"/>
  <c r="G113" i="1"/>
  <c r="F113" i="1"/>
  <c r="E116" i="1"/>
  <c r="E118" i="1" s="1"/>
  <c r="D35" i="1"/>
  <c r="D37" i="1" s="1"/>
  <c r="D81" i="1"/>
  <c r="D84" i="1" s="1"/>
  <c r="D86" i="1" s="1"/>
  <c r="D90" i="1"/>
  <c r="D30" i="1"/>
  <c r="D114" i="1"/>
  <c r="F114" i="1" s="1"/>
  <c r="C39" i="1"/>
  <c r="C105" i="1"/>
  <c r="C73" i="1"/>
  <c r="D22" i="1" l="1"/>
  <c r="G114" i="1"/>
  <c r="F90" i="1"/>
  <c r="G90" i="1"/>
  <c r="G73" i="1"/>
  <c r="F73" i="1"/>
  <c r="F129" i="1"/>
  <c r="G129" i="1"/>
  <c r="E81" i="1"/>
  <c r="E84" i="1" s="1"/>
  <c r="E35" i="1"/>
  <c r="E37" i="1" s="1"/>
  <c r="E30" i="1"/>
  <c r="E101" i="1"/>
  <c r="E100" i="1"/>
  <c r="E91" i="1"/>
  <c r="D116" i="1"/>
  <c r="G116" i="1" s="1"/>
  <c r="D39" i="1"/>
  <c r="D91" i="1"/>
  <c r="D93" i="1" s="1"/>
  <c r="D100" i="1"/>
  <c r="D101" i="1"/>
  <c r="C161" i="1"/>
  <c r="C163" i="1" s="1"/>
  <c r="F116" i="1" l="1"/>
  <c r="G100" i="1"/>
  <c r="F100" i="1"/>
  <c r="E103" i="1"/>
  <c r="G99" i="1"/>
  <c r="F99" i="1"/>
  <c r="F101" i="1"/>
  <c r="G101" i="1"/>
  <c r="E93" i="1"/>
  <c r="F91" i="1"/>
  <c r="G91" i="1"/>
  <c r="E86" i="1"/>
  <c r="F84" i="1"/>
  <c r="G84" i="1"/>
  <c r="F81" i="1"/>
  <c r="G81" i="1"/>
  <c r="E39" i="1"/>
  <c r="F30" i="1"/>
  <c r="G30" i="1"/>
  <c r="F37" i="1"/>
  <c r="G37" i="1"/>
  <c r="F35" i="1"/>
  <c r="G35" i="1"/>
  <c r="D103" i="1"/>
  <c r="D105" i="1" s="1"/>
  <c r="D118" i="1"/>
  <c r="F118" i="1" s="1"/>
  <c r="G118" i="1" l="1"/>
  <c r="E105" i="1"/>
  <c r="F93" i="1"/>
  <c r="G93" i="1"/>
  <c r="F103" i="1"/>
  <c r="G103" i="1"/>
  <c r="G86" i="1"/>
  <c r="F86" i="1"/>
  <c r="G39" i="1"/>
  <c r="F39" i="1"/>
  <c r="D161" i="1"/>
  <c r="F105" i="1" l="1"/>
  <c r="G105" i="1"/>
  <c r="E161" i="1"/>
  <c r="D163" i="1"/>
  <c r="D166" i="1" s="1"/>
  <c r="G161" i="1" l="1"/>
  <c r="F161" i="1"/>
  <c r="F5" i="1"/>
  <c r="E7" i="1"/>
  <c r="G5" i="1"/>
  <c r="G7" i="1" l="1"/>
  <c r="E22" i="1"/>
  <c r="E163" i="1" s="1"/>
  <c r="E166" i="1" s="1"/>
  <c r="F7" i="1"/>
  <c r="F22" i="1" s="1"/>
  <c r="G22" i="1" l="1"/>
  <c r="F163" i="1"/>
</calcChain>
</file>

<file path=xl/sharedStrings.xml><?xml version="1.0" encoding="utf-8"?>
<sst xmlns="http://schemas.openxmlformats.org/spreadsheetml/2006/main" count="436" uniqueCount="388">
  <si>
    <t>Difference</t>
  </si>
  <si>
    <t>Percentage</t>
  </si>
  <si>
    <t>INCOME</t>
  </si>
  <si>
    <t>CONTRIBUTIONS</t>
  </si>
  <si>
    <t>Pledges</t>
  </si>
  <si>
    <t>Donations</t>
  </si>
  <si>
    <t>Subtotal Contributions</t>
  </si>
  <si>
    <t>FUNDRAISERS</t>
  </si>
  <si>
    <t>General Fundraisers</t>
  </si>
  <si>
    <t>Concert Series</t>
  </si>
  <si>
    <t>Auction</t>
  </si>
  <si>
    <t>Subtotal Fundraisers</t>
  </si>
  <si>
    <t>RENTALS</t>
  </si>
  <si>
    <t>LEASES</t>
  </si>
  <si>
    <t>COMMERCIAL BUILDING</t>
  </si>
  <si>
    <t>Subtotal Other Income</t>
  </si>
  <si>
    <t>TOTAL INCOME</t>
  </si>
  <si>
    <t>EXPENSES</t>
  </si>
  <si>
    <t>ADMINISTRATION</t>
  </si>
  <si>
    <t>Board Expense</t>
  </si>
  <si>
    <t>Office Equipment</t>
  </si>
  <si>
    <t>Office Supplies</t>
  </si>
  <si>
    <t>FICA Payroll Taxes</t>
  </si>
  <si>
    <t>BANK &amp; CC FEES</t>
  </si>
  <si>
    <t>ADMIN ASSISTANT COMP.</t>
  </si>
  <si>
    <t>AA Salary</t>
  </si>
  <si>
    <t>AA Pension</t>
  </si>
  <si>
    <t>Subtotal Admin Assistant Comp.</t>
  </si>
  <si>
    <t>Subtotal Administration</t>
  </si>
  <si>
    <t>FACILITIES</t>
  </si>
  <si>
    <t>MAIN BUILDING</t>
  </si>
  <si>
    <t>Landscaping</t>
  </si>
  <si>
    <t>Repairs</t>
  </si>
  <si>
    <t>Maintenance</t>
  </si>
  <si>
    <t>MB Supplies</t>
  </si>
  <si>
    <t>Safety</t>
  </si>
  <si>
    <t>Audio / Video</t>
  </si>
  <si>
    <t>Inspections</t>
  </si>
  <si>
    <t>Mortgage Interest</t>
  </si>
  <si>
    <t>Mortgage Principal</t>
  </si>
  <si>
    <t>Subtotal Main Building</t>
  </si>
  <si>
    <t>Subtotal Facilities</t>
  </si>
  <si>
    <t>RELIGIOUS EDUCATION</t>
  </si>
  <si>
    <t>RE Programs &amp; Materials</t>
  </si>
  <si>
    <t>Childcare Special. Salary</t>
  </si>
  <si>
    <t>RE DIRECTOR COMPENSATION</t>
  </si>
  <si>
    <t>DRE Salary</t>
  </si>
  <si>
    <t>DRE Pension</t>
  </si>
  <si>
    <t>DRE Professional Expenses</t>
  </si>
  <si>
    <t>Subtotal Re Director Compensation</t>
  </si>
  <si>
    <t>Subtotal Religious Education</t>
  </si>
  <si>
    <t>MINISTERIAL</t>
  </si>
  <si>
    <t>COMPENSATION</t>
  </si>
  <si>
    <t>SM BRUU paid FICA</t>
  </si>
  <si>
    <t>Subtotal Compensation</t>
  </si>
  <si>
    <t>BENEFITS</t>
  </si>
  <si>
    <t>SM Health Insurance</t>
  </si>
  <si>
    <t>SM Dental Insurance</t>
  </si>
  <si>
    <t>SM LTD Insurance</t>
  </si>
  <si>
    <t>SM Life Insurance</t>
  </si>
  <si>
    <t>SM Pension</t>
  </si>
  <si>
    <t>SM Professional Expenses</t>
  </si>
  <si>
    <t>Subtotal Benefits</t>
  </si>
  <si>
    <t>Subtotal Ministerial</t>
  </si>
  <si>
    <t>WORSHIP &amp; MUSIC PROGRAM</t>
  </si>
  <si>
    <t>Worship Programs</t>
  </si>
  <si>
    <t>Worship Materials</t>
  </si>
  <si>
    <t>Music Materials</t>
  </si>
  <si>
    <t>MUSIC DIR. COMPENSATION</t>
  </si>
  <si>
    <t>MD Salary</t>
  </si>
  <si>
    <t>MD Pension</t>
  </si>
  <si>
    <t>MD Professional Expenses</t>
  </si>
  <si>
    <t>Subtotal Music Dir. Compensation</t>
  </si>
  <si>
    <t>Subtotal Worship &amp; Music Program</t>
  </si>
  <si>
    <t>SOCIAL ACTION</t>
  </si>
  <si>
    <t>SJ Projects</t>
  </si>
  <si>
    <t>Green Sanctuary</t>
  </si>
  <si>
    <t>MEMBERSHIP DUES</t>
  </si>
  <si>
    <t>UUSJ</t>
  </si>
  <si>
    <t>VOICE</t>
  </si>
  <si>
    <t>Subtotal Membership Dues</t>
  </si>
  <si>
    <t>Subtotal Social Action</t>
  </si>
  <si>
    <t>CONGREGATIONAL SERVICES</t>
  </si>
  <si>
    <t>Communications</t>
  </si>
  <si>
    <t>Fellowship</t>
  </si>
  <si>
    <t>Membership</t>
  </si>
  <si>
    <t>Pastoral Care</t>
  </si>
  <si>
    <t>Subtotal Congregational Services</t>
  </si>
  <si>
    <t>FINANCE</t>
  </si>
  <si>
    <t>Pledge Canvass</t>
  </si>
  <si>
    <t>Treasurer's Office</t>
  </si>
  <si>
    <t>Fundraisers</t>
  </si>
  <si>
    <t>Subtotal Finance</t>
  </si>
  <si>
    <t>DENOMINATION SUPPORT</t>
  </si>
  <si>
    <t>OTHER EXPENSES</t>
  </si>
  <si>
    <t>Kitchen Supplies</t>
  </si>
  <si>
    <t>TOTAL EXPENSES</t>
  </si>
  <si>
    <t>EXCESS INCOME\EXPENSES</t>
  </si>
  <si>
    <t>FY21-22</t>
  </si>
  <si>
    <t>SM Salary &amp; Housing</t>
  </si>
  <si>
    <t>Building Reopening</t>
  </si>
  <si>
    <t>Misc</t>
  </si>
  <si>
    <t>DRE Health Ins</t>
  </si>
  <si>
    <t>Subtotal Commercial Bldg</t>
  </si>
  <si>
    <t>Insurance</t>
  </si>
  <si>
    <t>Utilities</t>
  </si>
  <si>
    <t>Bookkeeper</t>
  </si>
  <si>
    <t>Sabbatical Ministry Contract</t>
  </si>
  <si>
    <t>Contingency</t>
  </si>
  <si>
    <t>CONTRACT SERVICES</t>
  </si>
  <si>
    <t>Year ending  Jun 2022</t>
  </si>
  <si>
    <t>Year ending  Jun 2021</t>
  </si>
  <si>
    <t>Year ending  Jun 2020</t>
  </si>
  <si>
    <t>Year ending  Jun 2019</t>
  </si>
  <si>
    <t>Year ending  Jun 2018</t>
  </si>
  <si>
    <t xml:space="preserve">    CONTRIBUTIONS</t>
  </si>
  <si>
    <t xml:space="preserve">            Pledges</t>
  </si>
  <si>
    <t xml:space="preserve">            Donations</t>
  </si>
  <si>
    <t xml:space="preserve">            Plate Cash</t>
  </si>
  <si>
    <t xml:space="preserve">            Past Pledges</t>
  </si>
  <si>
    <t xml:space="preserve">    Subtotal Contributions</t>
  </si>
  <si>
    <t xml:space="preserve">    OTHER INCOME</t>
  </si>
  <si>
    <t xml:space="preserve">            Operating Fund Reserves</t>
  </si>
  <si>
    <t xml:space="preserve">            Endowment Fund Grant</t>
  </si>
  <si>
    <t xml:space="preserve">            PPP Funds</t>
  </si>
  <si>
    <t xml:space="preserve">        FUNDRAISERS</t>
  </si>
  <si>
    <t xml:space="preserve">            General Fundraisers</t>
  </si>
  <si>
    <t xml:space="preserve">            Concert Series</t>
  </si>
  <si>
    <t xml:space="preserve">            Auction</t>
  </si>
  <si>
    <t xml:space="preserve">            Food Pantry</t>
  </si>
  <si>
    <t xml:space="preserve">            Social Justice Outreach</t>
  </si>
  <si>
    <t xml:space="preserve">            Amazon Smile</t>
  </si>
  <si>
    <t xml:space="preserve">        Subtotal Fundraisers</t>
  </si>
  <si>
    <t xml:space="preserve">        RENTALS</t>
  </si>
  <si>
    <t xml:space="preserve">                Parties</t>
  </si>
  <si>
    <t xml:space="preserve">                Weddings</t>
  </si>
  <si>
    <t xml:space="preserve">                Meetings</t>
  </si>
  <si>
    <t xml:space="preserve">                Other</t>
  </si>
  <si>
    <t xml:space="preserve">        Subtotal Rentals</t>
  </si>
  <si>
    <t xml:space="preserve">        LEASES</t>
  </si>
  <si>
    <t xml:space="preserve">                CB Ground Floor</t>
  </si>
  <si>
    <t xml:space="preserve">                CB Upper Floor</t>
  </si>
  <si>
    <t xml:space="preserve">                Office 309</t>
  </si>
  <si>
    <t xml:space="preserve">                Office 314</t>
  </si>
  <si>
    <t xml:space="preserve">                Chapel</t>
  </si>
  <si>
    <t xml:space="preserve">                Sanctuary</t>
  </si>
  <si>
    <t xml:space="preserve">                Fellowship Hall</t>
  </si>
  <si>
    <t xml:space="preserve">                Kitchen</t>
  </si>
  <si>
    <t xml:space="preserve">                Lounge</t>
  </si>
  <si>
    <t xml:space="preserve">                Rooms</t>
  </si>
  <si>
    <t xml:space="preserve">        Subtotal Leases</t>
  </si>
  <si>
    <t xml:space="preserve">        COMMERCIAL BUILDING</t>
  </si>
  <si>
    <t xml:space="preserve">                Property Taxes</t>
  </si>
  <si>
    <t xml:space="preserve">                Insurance</t>
  </si>
  <si>
    <t xml:space="preserve">                Gas</t>
  </si>
  <si>
    <t xml:space="preserve">                Water/Sewer</t>
  </si>
  <si>
    <t xml:space="preserve">        Subtotal Commercial Building</t>
  </si>
  <si>
    <t xml:space="preserve">    Subtotal Other Income</t>
  </si>
  <si>
    <t xml:space="preserve">    MISCELLANEOUS INCOME</t>
  </si>
  <si>
    <t xml:space="preserve">                Advertising</t>
  </si>
  <si>
    <t xml:space="preserve">                Petty Cash</t>
  </si>
  <si>
    <t xml:space="preserve">                Misc.</t>
  </si>
  <si>
    <t xml:space="preserve">    Subtotal Miscellaneous Income</t>
  </si>
  <si>
    <t xml:space="preserve">    DESIGNATED FUNDS</t>
  </si>
  <si>
    <t xml:space="preserve">            Building Fund</t>
  </si>
  <si>
    <t xml:space="preserve">            Byer Library Fund</t>
  </si>
  <si>
    <t xml:space="preserve">            ENDOWMENT FUND GRANTS</t>
  </si>
  <si>
    <t xml:space="preserve">                EF Grant</t>
  </si>
  <si>
    <t xml:space="preserve">                EF Capital Capaign Grant</t>
  </si>
  <si>
    <t xml:space="preserve">                EF AVION Grant</t>
  </si>
  <si>
    <t xml:space="preserve">            Subtotal Endowment Fund Grants</t>
  </si>
  <si>
    <t xml:space="preserve">            Future Pledge</t>
  </si>
  <si>
    <t xml:space="preserve">            Operating Fund Reserve</t>
  </si>
  <si>
    <t xml:space="preserve">            Special Collections</t>
  </si>
  <si>
    <t xml:space="preserve">            Special Fundraisers</t>
  </si>
  <si>
    <t xml:space="preserve">            Event - Damage Deposits</t>
  </si>
  <si>
    <t xml:space="preserve">            Lease - Security Deposits</t>
  </si>
  <si>
    <t xml:space="preserve">            Leadership Fund</t>
  </si>
  <si>
    <t xml:space="preserve">            Little Free Pantry</t>
  </si>
  <si>
    <t xml:space="preserve">            Food Pantry Reserves</t>
  </si>
  <si>
    <t xml:space="preserve">            Community Assit. Reserve</t>
  </si>
  <si>
    <t xml:space="preserve">            Music Fund</t>
  </si>
  <si>
    <t xml:space="preserve">            Piano Fund</t>
  </si>
  <si>
    <t xml:space="preserve">            LGBTQ / PFLAG</t>
  </si>
  <si>
    <t xml:space="preserve">            RE / Youth Group</t>
  </si>
  <si>
    <t xml:space="preserve">            RE Retreats</t>
  </si>
  <si>
    <t xml:space="preserve">            Adult Retreat</t>
  </si>
  <si>
    <t xml:space="preserve">            Green Sanctuary</t>
  </si>
  <si>
    <t xml:space="preserve">            MEMORIALS</t>
  </si>
  <si>
    <t xml:space="preserve">                Memorials</t>
  </si>
  <si>
    <t xml:space="preserve">    Subtotal Designated Funds</t>
  </si>
  <si>
    <t xml:space="preserve">    CAPITAL FUND</t>
  </si>
  <si>
    <t xml:space="preserve">            Building Fund Reserve</t>
  </si>
  <si>
    <t xml:space="preserve">            Capital Campaign</t>
  </si>
  <si>
    <t xml:space="preserve">            Capital Matching Grant</t>
  </si>
  <si>
    <t xml:space="preserve">    Subtotal Capital Fund</t>
  </si>
  <si>
    <t xml:space="preserve">    ENDOWMENT FUND</t>
  </si>
  <si>
    <t xml:space="preserve">            EF Principal</t>
  </si>
  <si>
    <t xml:space="preserve">            EF Dividend &amp; Interest</t>
  </si>
  <si>
    <t xml:space="preserve">    Subtotal Endowment Fund</t>
  </si>
  <si>
    <t xml:space="preserve">    ADMINISTRATION</t>
  </si>
  <si>
    <t xml:space="preserve">            Board Expense</t>
  </si>
  <si>
    <t xml:space="preserve">            Contingency</t>
  </si>
  <si>
    <t xml:space="preserve">            Office Equipment</t>
  </si>
  <si>
    <t xml:space="preserve">            Office Supplies</t>
  </si>
  <si>
    <t xml:space="preserve">            FICA Payroll Taxes</t>
  </si>
  <si>
    <t xml:space="preserve">            Event Security Salary</t>
  </si>
  <si>
    <t xml:space="preserve">            BANK &amp; CC FEES</t>
  </si>
  <si>
    <t xml:space="preserve">                Bank Fees</t>
  </si>
  <si>
    <t xml:space="preserve">                Credit Card Fees</t>
  </si>
  <si>
    <t xml:space="preserve">                PayPal and GoFundMe Fees</t>
  </si>
  <si>
    <t xml:space="preserve">                Vanco Fees</t>
  </si>
  <si>
    <t xml:space="preserve">                Returned Check Fee</t>
  </si>
  <si>
    <t xml:space="preserve">            Subtotal Bank &amp; Cc Fees</t>
  </si>
  <si>
    <t xml:space="preserve">        ADMIN ASSISTANT COMP.</t>
  </si>
  <si>
    <t xml:space="preserve">            AA Salary</t>
  </si>
  <si>
    <t xml:space="preserve">            AA Health Insurance</t>
  </si>
  <si>
    <t xml:space="preserve">            AA Pension</t>
  </si>
  <si>
    <t xml:space="preserve">        Subtotal Admin Assistant Comp.</t>
  </si>
  <si>
    <t xml:space="preserve">    Subtotal Administration</t>
  </si>
  <si>
    <t xml:space="preserve">    FACILITIES</t>
  </si>
  <si>
    <t xml:space="preserve">        MAIN BUILDING</t>
  </si>
  <si>
    <t xml:space="preserve">            Landscaping</t>
  </si>
  <si>
    <t xml:space="preserve">            Repairs</t>
  </si>
  <si>
    <t xml:space="preserve">            Maintenance</t>
  </si>
  <si>
    <t xml:space="preserve">            MB Supplies</t>
  </si>
  <si>
    <t xml:space="preserve">            Safety</t>
  </si>
  <si>
    <t xml:space="preserve">            Audio / Video</t>
  </si>
  <si>
    <t xml:space="preserve">            Inspections</t>
  </si>
  <si>
    <t xml:space="preserve">            Mortgage Interest</t>
  </si>
  <si>
    <t xml:space="preserve">            Mortgage Principal</t>
  </si>
  <si>
    <t xml:space="preserve">            INSURANCE</t>
  </si>
  <si>
    <t xml:space="preserve">                Workmans Comp</t>
  </si>
  <si>
    <t xml:space="preserve">                Umbrella</t>
  </si>
  <si>
    <t xml:space="preserve">                Comm. MP</t>
  </si>
  <si>
    <t xml:space="preserve">            Subtotal Insurance</t>
  </si>
  <si>
    <t xml:space="preserve">            CONTRACT SERVICES</t>
  </si>
  <si>
    <t xml:space="preserve">                Cleaning</t>
  </si>
  <si>
    <t xml:space="preserve">                Pest Control</t>
  </si>
  <si>
    <t xml:space="preserve">                Security System</t>
  </si>
  <si>
    <t xml:space="preserve">            Subtotal Contract Services</t>
  </si>
  <si>
    <t xml:space="preserve">            UTILITIES</t>
  </si>
  <si>
    <t xml:space="preserve">                Telephone / Internet</t>
  </si>
  <si>
    <t xml:space="preserve">                Electric/Water/Swr/Trash</t>
  </si>
  <si>
    <t xml:space="preserve">                Heating Oil</t>
  </si>
  <si>
    <t xml:space="preserve">                NGas</t>
  </si>
  <si>
    <t xml:space="preserve">            Subtotal Utilities</t>
  </si>
  <si>
    <t xml:space="preserve">        Subtotal Main Building</t>
  </si>
  <si>
    <t xml:space="preserve">                CB Repairs &amp; Maintenance</t>
  </si>
  <si>
    <t xml:space="preserve">                CB Property Taxes</t>
  </si>
  <si>
    <t xml:space="preserve">                CB UTILITIES</t>
  </si>
  <si>
    <t xml:space="preserve">                    CB Gas</t>
  </si>
  <si>
    <t xml:space="preserve">                    CB Water/Sewer/Trash</t>
  </si>
  <si>
    <t xml:space="preserve">                Subtotal Cb Utilities</t>
  </si>
  <si>
    <t xml:space="preserve">    Subtotal Facilities</t>
  </si>
  <si>
    <t xml:space="preserve">    RELIGIOUS EDUCATION</t>
  </si>
  <si>
    <t xml:space="preserve">            Adult Enrichment</t>
  </si>
  <si>
    <t xml:space="preserve">            RE Programs &amp; Materials</t>
  </si>
  <si>
    <t xml:space="preserve">            Childcare Special. Salary</t>
  </si>
  <si>
    <t xml:space="preserve">        RE DIRECTOR COMPENSATION</t>
  </si>
  <si>
    <t xml:space="preserve">            DRE Salary</t>
  </si>
  <si>
    <t xml:space="preserve">            DRE Health Insurance</t>
  </si>
  <si>
    <t xml:space="preserve">            DRE Pension</t>
  </si>
  <si>
    <t xml:space="preserve">            DRE Professional Expenses</t>
  </si>
  <si>
    <t xml:space="preserve">        Subtotal Re Director Compensation</t>
  </si>
  <si>
    <t xml:space="preserve">    Subtotal Religious Education</t>
  </si>
  <si>
    <t xml:space="preserve">    MINISTERIAL</t>
  </si>
  <si>
    <t xml:space="preserve">        COMPENSATION</t>
  </si>
  <si>
    <t xml:space="preserve">            SM Salary</t>
  </si>
  <si>
    <t xml:space="preserve">            SM Housing</t>
  </si>
  <si>
    <t xml:space="preserve">            SM BRUU paid FICA</t>
  </si>
  <si>
    <t xml:space="preserve">        Subtotal Compensation</t>
  </si>
  <si>
    <t xml:space="preserve">        BENEFITS</t>
  </si>
  <si>
    <t xml:space="preserve">            SM Health Insurance</t>
  </si>
  <si>
    <t xml:space="preserve">            SM Dental Insurance</t>
  </si>
  <si>
    <t xml:space="preserve">            SM LTD Insurance</t>
  </si>
  <si>
    <t xml:space="preserve">            SM Life Insurance</t>
  </si>
  <si>
    <t xml:space="preserve">            SM Pension</t>
  </si>
  <si>
    <t xml:space="preserve">            SM Professional Expenses</t>
  </si>
  <si>
    <t xml:space="preserve">        Subtotal Benefits</t>
  </si>
  <si>
    <t xml:space="preserve">    Subtotal Ministerial</t>
  </si>
  <si>
    <t xml:space="preserve">    WORSHIP &amp; MUSIC PROGRAM</t>
  </si>
  <si>
    <t xml:space="preserve">            Worship Programs</t>
  </si>
  <si>
    <t xml:space="preserve">            Worship Materials</t>
  </si>
  <si>
    <t xml:space="preserve">            Music Materials</t>
  </si>
  <si>
    <t xml:space="preserve">        MUSIC DIR. COMPENSATION</t>
  </si>
  <si>
    <t xml:space="preserve">            MD Salary</t>
  </si>
  <si>
    <t xml:space="preserve">            MD Health Insurance</t>
  </si>
  <si>
    <t xml:space="preserve">            MD Pension</t>
  </si>
  <si>
    <t xml:space="preserve">            MD Professional Expenses</t>
  </si>
  <si>
    <t xml:space="preserve">        Subtotal Music Dir. Compensation</t>
  </si>
  <si>
    <t xml:space="preserve">    Subtotal Worship &amp; Music Program</t>
  </si>
  <si>
    <t xml:space="preserve">    SOCIAL ACTION</t>
  </si>
  <si>
    <t xml:space="preserve">            Community Assistance</t>
  </si>
  <si>
    <t xml:space="preserve">            SJ Outreach</t>
  </si>
  <si>
    <t xml:space="preserve">        MEMBERSHIP DUES</t>
  </si>
  <si>
    <t xml:space="preserve">            UUSJ</t>
  </si>
  <si>
    <t xml:space="preserve">            VOICE</t>
  </si>
  <si>
    <t xml:space="preserve">        Subtotal Membership Dues</t>
  </si>
  <si>
    <t xml:space="preserve">    Subtotal Social Action</t>
  </si>
  <si>
    <t xml:space="preserve">    CONGREGATIONAL SERVICES</t>
  </si>
  <si>
    <t xml:space="preserve">            Communications</t>
  </si>
  <si>
    <t xml:space="preserve">            Fellowship</t>
  </si>
  <si>
    <t xml:space="preserve">            Membership</t>
  </si>
  <si>
    <t xml:space="preserve">            Pastoral Care</t>
  </si>
  <si>
    <t xml:space="preserve">    Subtotal Congregational Services</t>
  </si>
  <si>
    <t xml:space="preserve">    FINANCE</t>
  </si>
  <si>
    <t xml:space="preserve">            Pledge Canvass</t>
  </si>
  <si>
    <t xml:space="preserve">            Capital Fund</t>
  </si>
  <si>
    <t xml:space="preserve">            Treasurer's Office</t>
  </si>
  <si>
    <t xml:space="preserve">            Fundraisers</t>
  </si>
  <si>
    <t xml:space="preserve">    Subtotal Finance</t>
  </si>
  <si>
    <t xml:space="preserve">    DENOMINATION SUPPORT</t>
  </si>
  <si>
    <t xml:space="preserve">            UUA-CER Dues</t>
  </si>
  <si>
    <t xml:space="preserve">    PERSONNEL</t>
  </si>
  <si>
    <t xml:space="preserve">            Ministerial Search</t>
  </si>
  <si>
    <t xml:space="preserve">            Relocation</t>
  </si>
  <si>
    <t xml:space="preserve">            Installation</t>
  </si>
  <si>
    <t xml:space="preserve">    Subtotal Personnel</t>
  </si>
  <si>
    <t xml:space="preserve">    OTHER EXPENSES</t>
  </si>
  <si>
    <t xml:space="preserve">            Kitchen Supplies</t>
  </si>
  <si>
    <t xml:space="preserve">            Building Reopening</t>
  </si>
  <si>
    <t xml:space="preserve">            Miscellaneous</t>
  </si>
  <si>
    <t xml:space="preserve">    Subtotal Other Expenses</t>
  </si>
  <si>
    <t xml:space="preserve">                EF Capital Campaign Grant</t>
  </si>
  <si>
    <t xml:space="preserve">            PPP Funds used</t>
  </si>
  <si>
    <t xml:space="preserve">            Connolly Furniture Fund</t>
  </si>
  <si>
    <t xml:space="preserve">            Lighting Upgrade</t>
  </si>
  <si>
    <t xml:space="preserve">            Byer Memorial Library</t>
  </si>
  <si>
    <t xml:space="preserve">            EF Div, Int &amp; Cap Gains</t>
  </si>
  <si>
    <t>EXCESS INCOME/EXPENSE</t>
  </si>
  <si>
    <t>Triple Net - Utilities</t>
  </si>
  <si>
    <t>Triple Net - Property Taxes</t>
  </si>
  <si>
    <t>Triple Net - Repairs &amp; Maintenance</t>
  </si>
  <si>
    <t>Landlord - Repairs (structural)</t>
  </si>
  <si>
    <t>Triple Net - Insurance</t>
  </si>
  <si>
    <t xml:space="preserve">     Cleaning</t>
  </si>
  <si>
    <t xml:space="preserve">     Pest Control</t>
  </si>
  <si>
    <t xml:space="preserve">     Custodian</t>
  </si>
  <si>
    <t>UUA-CER Annual Program Fund</t>
  </si>
  <si>
    <t>FY22-23</t>
  </si>
  <si>
    <t>FY23-24</t>
  </si>
  <si>
    <t>BRUU FY23-24 Budget Planning 20230121</t>
  </si>
  <si>
    <t>Personnel - Salary</t>
  </si>
  <si>
    <t> Minister - 101122</t>
  </si>
  <si>
    <t> Music Director - 29000</t>
  </si>
  <si>
    <t> Lifespan Religious Education - 65000</t>
  </si>
  <si>
    <t> Administration - 33020</t>
  </si>
  <si>
    <t> Childcare - 20.34/hr</t>
  </si>
  <si>
    <t>FACILITIES FY 23-24 Request</t>
  </si>
  <si>
    <t> Landscaping - 200</t>
  </si>
  <si>
    <t> Maintenance - 3000</t>
  </si>
  <si>
    <t> Bldg Supplies - 1400</t>
  </si>
  <si>
    <t> Inspections - 1000</t>
  </si>
  <si>
    <t> Contract Services - 14000</t>
  </si>
  <si>
    <t> Utilities - 20000</t>
  </si>
  <si>
    <t> Contract Services - 8450</t>
  </si>
  <si>
    <t>Aesthetics - 3850</t>
  </si>
  <si>
    <t>Auction - 650</t>
  </si>
  <si>
    <t>Communications - 2500</t>
  </si>
  <si>
    <t>Endowment - 0</t>
  </si>
  <si>
    <t>Fellowship - 2794</t>
  </si>
  <si>
    <t>Image Library - 72</t>
  </si>
  <si>
    <t>Landscaping - 400</t>
  </si>
  <si>
    <t>Lifespan Religious Education - 10725</t>
  </si>
  <si>
    <t>Membership - 1250</t>
  </si>
  <si>
    <t>Music Budget - 1050</t>
  </si>
  <si>
    <t>Music Director Professional Expenses - 2335</t>
  </si>
  <si>
    <t>Pastoral Care - 100</t>
  </si>
  <si>
    <t>Stewardship 360 Program - 2000</t>
  </si>
  <si>
    <t>Stewardship Consultant - 2500</t>
  </si>
  <si>
    <t>Worship Programs - 1750</t>
  </si>
  <si>
    <t>Worship Materials - 100</t>
  </si>
  <si>
    <t>$20.34 / hr</t>
  </si>
  <si>
    <t>Aesthetics</t>
  </si>
  <si>
    <t>Custodian</t>
  </si>
  <si>
    <t>Event Security - 20.34/hr</t>
  </si>
  <si>
    <t>Event Supervisor Salary</t>
  </si>
  <si>
    <t>includes furniture</t>
  </si>
  <si>
    <t>fire extinquishers</t>
  </si>
  <si>
    <t>***will increase in January</t>
  </si>
  <si>
    <t>Stewardship</t>
  </si>
  <si>
    <t>Consultant for future Capital Campaign</t>
  </si>
  <si>
    <t xml:space="preserve">   Stewardship 360 Program</t>
  </si>
  <si>
    <t xml:space="preserve">   Stewardship Consultant</t>
  </si>
  <si>
    <t>Licenses?</t>
  </si>
  <si>
    <t>Infrastructure Reserve</t>
  </si>
  <si>
    <t>BRUU FY23-24 Operating Budget - Aspirational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</si>
</sst>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.00%_);\-0.00%"/>
    <numFmt numFmtId="165" formatCode="#,##0.00_);\-#,##0.00"/>
    <numFmt numFmtId="166" formatCode="&quot;$&quot;#,##0.00"/>
    <numFmt numFmtId="167" formatCode="0.0%"/>
  </numFmts>
  <fonts count="22" x14ac:knownFonts="1">
    <font>
      <sz val="10"/>
      <color rgb="FF000000"/>
      <name val="Open Sans"/>
    </font>
    <font>
      <sz val="9"/>
      <color rgb="FF000000"/>
      <name val="Arial"/>
      <family val="2"/>
    </font>
    <font>
      <sz val="9"/>
      <color rgb="FF000000"/>
      <name val="Open Sans"/>
      <family val="2"/>
    </font>
    <font>
      <b/>
      <sz val="9"/>
      <color rgb="FF000000"/>
      <name val="Open Sans"/>
      <family val="2"/>
    </font>
    <font>
      <b/>
      <sz val="9"/>
      <color rgb="FF000000"/>
      <name val="Arial"/>
      <family val="2"/>
    </font>
    <font>
      <sz val="10"/>
      <color rgb="FF000000"/>
      <name val="Open Sans"/>
      <family val="2"/>
    </font>
    <font>
      <sz val="10"/>
      <color indexed="8"/>
      <name val="MS Sans Serif"/>
    </font>
    <font>
      <sz val="8.3000000000000007"/>
      <color indexed="8"/>
      <name val="Arial"/>
      <family val="2"/>
    </font>
    <font>
      <sz val="9"/>
      <color indexed="8"/>
      <name val="Arial"/>
      <family val="2"/>
    </font>
    <font>
      <sz val="8"/>
      <color rgb="FF000000"/>
      <name val="Open Sans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Open Sans"/>
      <family val="2"/>
    </font>
    <font>
      <b/>
      <sz val="9"/>
      <color rgb="FF000000"/>
      <name val="Open Sans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Open Sans"/>
      <family val="2"/>
    </font>
    <font>
      <sz val="9"/>
      <color theme="4" tint="-0.499984740745262"/>
      <name val="Arial"/>
      <family val="2"/>
    </font>
    <font>
      <sz val="8.3000000000000007"/>
      <color theme="4" tint="-0.499984740745262"/>
      <name val="Arial"/>
      <family val="2"/>
    </font>
    <font>
      <sz val="8"/>
      <color theme="4" tint="-0.499984740745262"/>
      <name val="Arial"/>
      <family val="2"/>
    </font>
    <font>
      <b/>
      <sz val="8"/>
      <color theme="4" tint="-0.499984740745262"/>
      <name val="Open Sans"/>
      <family val="2"/>
    </font>
    <font>
      <strike/>
      <sz val="9"/>
      <color rgb="FF000000"/>
      <name val="Calibri"/>
      <family val="2"/>
    </font>
    <font>
      <strike/>
      <sz val="9"/>
      <color theme="4" tint="-0.4999847407452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166" fontId="2" fillId="0" borderId="0" xfId="0" applyNumberFormat="1" applyFont="1"/>
    <xf numFmtId="0" fontId="3" fillId="0" borderId="0" xfId="0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2" fillId="2" borderId="0" xfId="0" applyFont="1" applyFill="1"/>
    <xf numFmtId="166" fontId="2" fillId="2" borderId="0" xfId="0" applyNumberFormat="1" applyFont="1" applyFill="1"/>
    <xf numFmtId="0" fontId="7" fillId="0" borderId="0" xfId="2" applyFont="1" applyAlignment="1">
      <alignment vertical="center"/>
    </xf>
    <xf numFmtId="0" fontId="6" fillId="0" borderId="0" xfId="2"/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165" fontId="8" fillId="0" borderId="0" xfId="2" applyNumberFormat="1" applyFont="1" applyAlignment="1">
      <alignment vertical="center"/>
    </xf>
    <xf numFmtId="0" fontId="9" fillId="0" borderId="0" xfId="0" applyFont="1"/>
    <xf numFmtId="166" fontId="10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66" fontId="9" fillId="0" borderId="0" xfId="0" applyNumberFormat="1" applyFont="1"/>
    <xf numFmtId="0" fontId="12" fillId="0" borderId="0" xfId="0" applyFont="1"/>
    <xf numFmtId="0" fontId="13" fillId="0" borderId="0" xfId="0" applyFont="1"/>
    <xf numFmtId="166" fontId="7" fillId="0" borderId="0" xfId="2" applyNumberFormat="1" applyFont="1" applyAlignment="1">
      <alignment horizontal="right" vertical="center"/>
    </xf>
    <xf numFmtId="166" fontId="15" fillId="0" borderId="0" xfId="0" applyNumberFormat="1" applyFont="1"/>
    <xf numFmtId="166" fontId="14" fillId="0" borderId="1" xfId="0" applyNumberFormat="1" applyFont="1" applyBorder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166" fontId="17" fillId="0" borderId="0" xfId="2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66" fontId="19" fillId="0" borderId="0" xfId="0" applyNumberFormat="1" applyFont="1"/>
    <xf numFmtId="166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horizontal="center" vertical="center" wrapText="1"/>
    </xf>
    <xf numFmtId="9" fontId="15" fillId="0" borderId="0" xfId="1" applyFont="1" applyFill="1" applyAlignment="1"/>
    <xf numFmtId="167" fontId="15" fillId="0" borderId="0" xfId="1" applyNumberFormat="1" applyFont="1" applyFill="1" applyAlignment="1"/>
    <xf numFmtId="0" fontId="3" fillId="0" borderId="0" xfId="0" applyFont="1" applyAlignment="1">
      <alignment horizontal="left"/>
    </xf>
    <xf numFmtId="0" fontId="5" fillId="0" borderId="0" xfId="0" applyFont="1"/>
    <xf numFmtId="9" fontId="2" fillId="0" borderId="0" xfId="1" applyFont="1"/>
    <xf numFmtId="6" fontId="2" fillId="0" borderId="0" xfId="0" applyNumberFormat="1" applyFont="1"/>
    <xf numFmtId="0" fontId="20" fillId="0" borderId="0" xfId="0" applyFont="1"/>
    <xf numFmtId="166" fontId="20" fillId="0" borderId="0" xfId="0" applyNumberFormat="1" applyFont="1"/>
    <xf numFmtId="166" fontId="21" fillId="0" borderId="0" xfId="0" applyNumberFormat="1" applyFont="1"/>
    <xf numFmtId="166" fontId="2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2" xr:uid="{0FD2AE80-1158-40AC-A0DD-83A5F05AFD9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9"/>
  <sheetViews>
    <sheetView tabSelected="1" zoomScale="120" zoomScaleNormal="120" workbookViewId="0">
      <pane ySplit="1" topLeftCell="A2" activePane="bottomLeft" state="frozen"/>
      <selection pane="bottomLeft" activeCell="F5" sqref="F5"/>
    </sheetView>
  </sheetViews>
  <sheetFormatPr defaultColWidth="12" defaultRowHeight="15" customHeight="1" x14ac:dyDescent="0.3"/>
  <cols>
    <col min="1" max="1" width="25.42578125" style="6" bestFit="1" customWidth="1"/>
    <col min="2" max="2" width="25.85546875" style="6" customWidth="1"/>
    <col min="3" max="3" width="10.42578125" style="2" customWidth="1"/>
    <col min="4" max="5" width="10.28515625" style="26" customWidth="1"/>
    <col min="6" max="6" width="10.28515625" style="6" customWidth="1"/>
    <col min="7" max="7" width="12" style="6" bestFit="1" customWidth="1"/>
    <col min="8" max="8" width="18.85546875" style="6" hidden="1" customWidth="1"/>
    <col min="9" max="9" width="8.28515625" style="6" hidden="1" customWidth="1"/>
    <col min="10" max="10" width="32.140625" style="6" hidden="1" customWidth="1"/>
    <col min="11" max="11" width="8.28515625" style="6" hidden="1" customWidth="1"/>
    <col min="12" max="24" width="8.28515625" style="6" customWidth="1"/>
    <col min="25" max="16384" width="12" style="6"/>
  </cols>
  <sheetData>
    <row r="1" spans="1:24" ht="14.25" x14ac:dyDescent="0.3">
      <c r="A1" s="36" t="s">
        <v>387</v>
      </c>
      <c r="B1" s="3"/>
      <c r="C1" s="4" t="s">
        <v>98</v>
      </c>
      <c r="D1" s="33" t="s">
        <v>340</v>
      </c>
      <c r="E1" s="33" t="s">
        <v>341</v>
      </c>
      <c r="F1" s="5" t="s">
        <v>0</v>
      </c>
      <c r="G1" s="5" t="s">
        <v>1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75" customHeight="1" x14ac:dyDescent="0.3">
      <c r="F2" s="2"/>
    </row>
    <row r="3" spans="1:24" ht="12.75" customHeight="1" x14ac:dyDescent="0.3">
      <c r="A3" s="1" t="s">
        <v>2</v>
      </c>
      <c r="F3" s="2"/>
    </row>
    <row r="4" spans="1:24" ht="12.75" customHeight="1" x14ac:dyDescent="0.3">
      <c r="A4" s="1" t="s">
        <v>3</v>
      </c>
      <c r="F4" s="2"/>
    </row>
    <row r="5" spans="1:24" ht="12.75" customHeight="1" x14ac:dyDescent="0.3">
      <c r="B5" s="1" t="s">
        <v>4</v>
      </c>
      <c r="C5" s="8">
        <v>325000</v>
      </c>
      <c r="D5" s="27">
        <v>320000</v>
      </c>
      <c r="E5" s="27">
        <f>D5 + 108244.84</f>
        <v>428244.83999999997</v>
      </c>
      <c r="F5" s="8">
        <f>E5-D5</f>
        <v>108244.83999999997</v>
      </c>
      <c r="G5" s="10">
        <f>(E5-D5)/D5</f>
        <v>0.33826512499999989</v>
      </c>
    </row>
    <row r="6" spans="1:24" ht="12.75" customHeight="1" x14ac:dyDescent="0.3">
      <c r="B6" s="1" t="s">
        <v>5</v>
      </c>
      <c r="C6" s="8">
        <v>13143</v>
      </c>
      <c r="D6" s="28">
        <v>8000</v>
      </c>
      <c r="E6" s="28">
        <v>13000</v>
      </c>
      <c r="F6" s="8">
        <f>E6-D6</f>
        <v>5000</v>
      </c>
      <c r="G6" s="10">
        <f t="shared" ref="G6:G7" si="0">(E6-D6)/D6</f>
        <v>0.625</v>
      </c>
    </row>
    <row r="7" spans="1:24" ht="12.75" customHeight="1" x14ac:dyDescent="0.3">
      <c r="A7" s="1" t="s">
        <v>6</v>
      </c>
      <c r="C7" s="8">
        <f>SUM(C5:C6)</f>
        <v>338143</v>
      </c>
      <c r="D7" s="28">
        <f>SUM(D5:D6)</f>
        <v>328000</v>
      </c>
      <c r="E7" s="28">
        <f>SUM(E5:E6)</f>
        <v>441244.83999999997</v>
      </c>
      <c r="F7" s="8">
        <f>E7-D7</f>
        <v>113244.83999999997</v>
      </c>
      <c r="G7" s="10">
        <f t="shared" si="0"/>
        <v>0.34525865853658527</v>
      </c>
    </row>
    <row r="8" spans="1:24" ht="12.75" customHeight="1" x14ac:dyDescent="0.3">
      <c r="F8" s="2"/>
    </row>
    <row r="9" spans="1:24" ht="12.75" customHeight="1" x14ac:dyDescent="0.3">
      <c r="A9" s="1" t="s">
        <v>7</v>
      </c>
      <c r="F9" s="2"/>
    </row>
    <row r="10" spans="1:24" ht="12.75" customHeight="1" x14ac:dyDescent="0.3">
      <c r="B10" s="1" t="s">
        <v>8</v>
      </c>
      <c r="C10" s="8">
        <v>4000</v>
      </c>
      <c r="D10" s="28">
        <v>500</v>
      </c>
      <c r="E10" s="28">
        <v>1000</v>
      </c>
      <c r="F10" s="8">
        <f>E10-D10</f>
        <v>500</v>
      </c>
      <c r="G10" s="10">
        <f t="shared" ref="G10:G12" si="1">(E10-D10)/D10</f>
        <v>1</v>
      </c>
    </row>
    <row r="11" spans="1:24" ht="12.75" customHeight="1" x14ac:dyDescent="0.3">
      <c r="B11" s="1" t="s">
        <v>9</v>
      </c>
      <c r="C11" s="8">
        <v>1500</v>
      </c>
      <c r="D11" s="28">
        <v>3000</v>
      </c>
      <c r="E11" s="28">
        <v>4000</v>
      </c>
      <c r="F11" s="8">
        <f t="shared" ref="F11:F12" si="2">E11-D11</f>
        <v>1000</v>
      </c>
      <c r="G11" s="10">
        <f t="shared" si="1"/>
        <v>0.33333333333333331</v>
      </c>
    </row>
    <row r="12" spans="1:24" ht="12.75" customHeight="1" x14ac:dyDescent="0.3">
      <c r="B12" s="1" t="s">
        <v>10</v>
      </c>
      <c r="C12" s="8">
        <v>20000</v>
      </c>
      <c r="D12" s="28">
        <v>30000</v>
      </c>
      <c r="E12" s="28">
        <v>30000</v>
      </c>
      <c r="F12" s="8">
        <f t="shared" si="2"/>
        <v>0</v>
      </c>
      <c r="G12" s="10">
        <f t="shared" si="1"/>
        <v>0</v>
      </c>
    </row>
    <row r="13" spans="1:24" ht="12.75" customHeight="1" x14ac:dyDescent="0.3">
      <c r="F13" s="2"/>
    </row>
    <row r="14" spans="1:24" ht="12.75" customHeight="1" x14ac:dyDescent="0.3">
      <c r="A14" s="1" t="s">
        <v>11</v>
      </c>
      <c r="C14" s="2">
        <f>SUM(C10:C12)</f>
        <v>25500</v>
      </c>
      <c r="D14" s="26">
        <f>SUM(D10:D12)</f>
        <v>33500</v>
      </c>
      <c r="E14" s="26">
        <f>SUM(E10:E12)</f>
        <v>35000</v>
      </c>
      <c r="F14" s="8">
        <f>E14-D14</f>
        <v>1500</v>
      </c>
      <c r="G14" s="10">
        <f>(E14-D14)/D14</f>
        <v>4.4776119402985072E-2</v>
      </c>
    </row>
    <row r="15" spans="1:24" ht="12.75" customHeight="1" x14ac:dyDescent="0.3">
      <c r="F15" s="2"/>
    </row>
    <row r="16" spans="1:24" ht="12.75" customHeight="1" x14ac:dyDescent="0.3">
      <c r="A16" s="1" t="s">
        <v>12</v>
      </c>
      <c r="C16" s="8">
        <v>7500</v>
      </c>
      <c r="D16" s="28">
        <v>10000</v>
      </c>
      <c r="E16" s="28">
        <v>12000</v>
      </c>
      <c r="F16" s="8">
        <f t="shared" ref="F16:F18" si="3">E16-D16</f>
        <v>2000</v>
      </c>
      <c r="G16" s="10">
        <f t="shared" ref="G16:G18" si="4">(E16-D16)/D16</f>
        <v>0.2</v>
      </c>
    </row>
    <row r="17" spans="1:11" ht="12.75" customHeight="1" x14ac:dyDescent="0.3">
      <c r="A17" s="1" t="s">
        <v>13</v>
      </c>
      <c r="C17" s="8">
        <v>31000</v>
      </c>
      <c r="D17" s="28">
        <f>31000*1.03</f>
        <v>31930</v>
      </c>
      <c r="E17" s="28">
        <f>31000*1.03 *1.03</f>
        <v>32887.9</v>
      </c>
      <c r="F17" s="8">
        <f t="shared" si="3"/>
        <v>957.90000000000146</v>
      </c>
      <c r="G17" s="10">
        <f t="shared" si="4"/>
        <v>3.0000000000000044E-2</v>
      </c>
    </row>
    <row r="18" spans="1:11" ht="12.75" customHeight="1" x14ac:dyDescent="0.3">
      <c r="A18" s="1" t="s">
        <v>14</v>
      </c>
      <c r="C18" s="8">
        <v>8535</v>
      </c>
      <c r="D18" s="28">
        <v>8535</v>
      </c>
      <c r="E18" s="28">
        <v>8535</v>
      </c>
      <c r="F18" s="8">
        <f t="shared" si="3"/>
        <v>0</v>
      </c>
      <c r="G18" s="10">
        <f t="shared" si="4"/>
        <v>0</v>
      </c>
    </row>
    <row r="19" spans="1:11" ht="12.75" customHeight="1" x14ac:dyDescent="0.3">
      <c r="F19" s="2"/>
    </row>
    <row r="20" spans="1:11" ht="12.75" customHeight="1" x14ac:dyDescent="0.3">
      <c r="A20" s="1" t="s">
        <v>15</v>
      </c>
      <c r="C20" s="2">
        <f>SUM(C14,C16,C17,C18)</f>
        <v>72535</v>
      </c>
      <c r="D20" s="2">
        <f>SUM(D14,D16,D17,D18)</f>
        <v>83965</v>
      </c>
      <c r="E20" s="2">
        <f>SUM(E14,E16,E17,E18)</f>
        <v>88422.9</v>
      </c>
      <c r="F20" s="2">
        <f>SUM(F14,F16,F17,F18)</f>
        <v>4457.9000000000015</v>
      </c>
      <c r="G20" s="10">
        <f>(E20-D20)/D20</f>
        <v>5.3092359911867969E-2</v>
      </c>
    </row>
    <row r="21" spans="1:11" ht="12.75" customHeight="1" x14ac:dyDescent="0.3">
      <c r="F21" s="2"/>
    </row>
    <row r="22" spans="1:11" ht="12.75" customHeight="1" x14ac:dyDescent="0.3">
      <c r="A22" s="1" t="s">
        <v>16</v>
      </c>
      <c r="C22" s="2">
        <f>SUM(C7,C20)</f>
        <v>410678</v>
      </c>
      <c r="D22" s="2">
        <f>SUM(D7,D20)</f>
        <v>411965</v>
      </c>
      <c r="E22" s="2">
        <f>SUM(E7,E20)</f>
        <v>529667.74</v>
      </c>
      <c r="F22" s="2">
        <f>SUM(F7,F20)</f>
        <v>117702.73999999996</v>
      </c>
      <c r="G22" s="10">
        <f>(E22-D22)/D22</f>
        <v>0.28571053366184018</v>
      </c>
    </row>
    <row r="23" spans="1:11" ht="12.75" customHeight="1" x14ac:dyDescent="0.3">
      <c r="A23" s="11"/>
      <c r="B23" s="11"/>
      <c r="C23" s="12"/>
      <c r="D23" s="12"/>
      <c r="E23" s="12"/>
      <c r="F23" s="12"/>
      <c r="G23" s="11"/>
    </row>
    <row r="24" spans="1:11" ht="12.75" customHeight="1" x14ac:dyDescent="0.3">
      <c r="A24" s="1" t="s">
        <v>17</v>
      </c>
      <c r="F24" s="2"/>
      <c r="J24" s="37" t="s">
        <v>342</v>
      </c>
    </row>
    <row r="25" spans="1:11" ht="12.75" customHeight="1" x14ac:dyDescent="0.3">
      <c r="A25" s="1" t="s">
        <v>18</v>
      </c>
      <c r="F25" s="2"/>
      <c r="J25"/>
    </row>
    <row r="26" spans="1:11" ht="12.75" customHeight="1" x14ac:dyDescent="0.3">
      <c r="B26" s="1" t="s">
        <v>19</v>
      </c>
      <c r="C26" s="8">
        <v>750</v>
      </c>
      <c r="D26" s="28">
        <v>750</v>
      </c>
      <c r="E26" s="28">
        <v>750</v>
      </c>
      <c r="F26" s="8">
        <f>E26-D26</f>
        <v>0</v>
      </c>
      <c r="G26" s="10">
        <f>(E26-D26)/D26</f>
        <v>0</v>
      </c>
      <c r="J26" s="37" t="s">
        <v>343</v>
      </c>
    </row>
    <row r="27" spans="1:11" ht="12.75" customHeight="1" x14ac:dyDescent="0.3">
      <c r="B27" s="13" t="s">
        <v>108</v>
      </c>
      <c r="F27" s="2"/>
      <c r="J27" s="37" t="s">
        <v>344</v>
      </c>
    </row>
    <row r="28" spans="1:11" ht="12.75" customHeight="1" x14ac:dyDescent="0.3">
      <c r="B28" s="1" t="s">
        <v>20</v>
      </c>
      <c r="C28" s="8">
        <v>2300</v>
      </c>
      <c r="D28" s="28">
        <v>2300</v>
      </c>
      <c r="E28" s="28">
        <v>2300</v>
      </c>
      <c r="F28" s="8">
        <f t="shared" ref="F28:F32" si="5">E28-D28</f>
        <v>0</v>
      </c>
      <c r="G28" s="10">
        <f t="shared" ref="G28:G32" si="6">(E28-D28)/D28</f>
        <v>0</v>
      </c>
      <c r="J28" s="37" t="s">
        <v>345</v>
      </c>
    </row>
    <row r="29" spans="1:11" ht="12.75" customHeight="1" x14ac:dyDescent="0.3">
      <c r="B29" s="1" t="s">
        <v>21</v>
      </c>
      <c r="C29" s="8">
        <v>1000</v>
      </c>
      <c r="D29" s="28">
        <v>1000</v>
      </c>
      <c r="E29" s="28">
        <v>1000</v>
      </c>
      <c r="F29" s="8">
        <f t="shared" si="5"/>
        <v>0</v>
      </c>
      <c r="G29" s="10">
        <f t="shared" si="6"/>
        <v>0</v>
      </c>
      <c r="J29" s="37" t="s">
        <v>346</v>
      </c>
    </row>
    <row r="30" spans="1:11" ht="12.75" customHeight="1" x14ac:dyDescent="0.3">
      <c r="B30" s="1" t="s">
        <v>22</v>
      </c>
      <c r="C30" s="8">
        <f>SUM(C31,C34,C77,C79,C112)*0.0765</f>
        <v>8974.5210000000006</v>
      </c>
      <c r="D30" s="28">
        <f>SUM(D31,D34,D77,D79,D112)*0.0765</f>
        <v>9278.1893182499989</v>
      </c>
      <c r="E30" s="28">
        <f>SUM(E31,E34,E77,E79,E112)*0.0765</f>
        <v>9738.4672124999997</v>
      </c>
      <c r="F30" s="8">
        <f t="shared" si="5"/>
        <v>460.27789425000083</v>
      </c>
      <c r="G30" s="10">
        <f t="shared" si="6"/>
        <v>4.9608590476230542E-2</v>
      </c>
      <c r="J30" s="37" t="s">
        <v>347</v>
      </c>
      <c r="K30" s="6">
        <v>27720.23</v>
      </c>
    </row>
    <row r="31" spans="1:11" ht="12.75" customHeight="1" x14ac:dyDescent="0.3">
      <c r="B31" s="1" t="s">
        <v>377</v>
      </c>
      <c r="C31" s="8">
        <v>750</v>
      </c>
      <c r="D31" s="28">
        <v>750</v>
      </c>
      <c r="E31" s="28">
        <v>1500</v>
      </c>
      <c r="F31" s="8">
        <f t="shared" si="5"/>
        <v>750</v>
      </c>
      <c r="G31" s="10">
        <f t="shared" si="6"/>
        <v>1</v>
      </c>
      <c r="H31" s="6" t="s">
        <v>373</v>
      </c>
      <c r="J31" s="37" t="s">
        <v>348</v>
      </c>
    </row>
    <row r="32" spans="1:11" ht="12.75" customHeight="1" x14ac:dyDescent="0.3">
      <c r="B32" s="1" t="s">
        <v>23</v>
      </c>
      <c r="C32" s="8">
        <v>3750</v>
      </c>
      <c r="D32" s="28">
        <v>3750</v>
      </c>
      <c r="E32" s="28">
        <v>3750</v>
      </c>
      <c r="F32" s="8">
        <f t="shared" si="5"/>
        <v>0</v>
      </c>
      <c r="G32" s="10">
        <f t="shared" si="6"/>
        <v>0</v>
      </c>
      <c r="J32" s="37" t="s">
        <v>376</v>
      </c>
    </row>
    <row r="33" spans="1:10" ht="12.75" customHeight="1" x14ac:dyDescent="0.3">
      <c r="A33" s="1" t="s">
        <v>24</v>
      </c>
      <c r="F33" s="2"/>
    </row>
    <row r="34" spans="1:10" ht="12.75" customHeight="1" x14ac:dyDescent="0.3">
      <c r="B34" s="1" t="s">
        <v>25</v>
      </c>
      <c r="C34" s="8">
        <v>26325</v>
      </c>
      <c r="D34" s="28">
        <f>C34*(1 - $D$165)</f>
        <v>27720.224999999999</v>
      </c>
      <c r="E34" s="28">
        <f>D34</f>
        <v>27720.224999999999</v>
      </c>
      <c r="F34" s="8">
        <f>E34-D34</f>
        <v>0</v>
      </c>
      <c r="G34" s="10">
        <f t="shared" ref="G34:G35" si="7">(E34-D34)/D34</f>
        <v>0</v>
      </c>
      <c r="J34" s="37" t="s">
        <v>349</v>
      </c>
    </row>
    <row r="35" spans="1:10" ht="12.75" customHeight="1" x14ac:dyDescent="0.3">
      <c r="B35" s="1" t="s">
        <v>26</v>
      </c>
      <c r="C35" s="8">
        <v>2632.5</v>
      </c>
      <c r="D35" s="28">
        <f>D34*0.1</f>
        <v>2772.0225</v>
      </c>
      <c r="E35" s="28">
        <f>E34*0.1</f>
        <v>2772.0225</v>
      </c>
      <c r="F35" s="8">
        <f>E35-D35</f>
        <v>0</v>
      </c>
      <c r="G35" s="10">
        <f t="shared" si="7"/>
        <v>0</v>
      </c>
      <c r="J35" s="37" t="s">
        <v>350</v>
      </c>
    </row>
    <row r="36" spans="1:10" ht="12.75" customHeight="1" x14ac:dyDescent="0.3">
      <c r="F36" s="2"/>
      <c r="J36" s="37" t="s">
        <v>351</v>
      </c>
    </row>
    <row r="37" spans="1:10" ht="12.75" customHeight="1" x14ac:dyDescent="0.3">
      <c r="A37" s="1" t="s">
        <v>27</v>
      </c>
      <c r="C37" s="2">
        <f>SUM(C34,C35)</f>
        <v>28957.5</v>
      </c>
      <c r="D37" s="26">
        <f>SUM(D34,D35)</f>
        <v>30492.247499999998</v>
      </c>
      <c r="E37" s="26">
        <f>SUM(E34,E35)</f>
        <v>30492.247499999998</v>
      </c>
      <c r="F37" s="8">
        <f>E37-D37</f>
        <v>0</v>
      </c>
      <c r="G37" s="10">
        <f>(E37-D37)/D37</f>
        <v>0</v>
      </c>
      <c r="J37" s="37" t="s">
        <v>352</v>
      </c>
    </row>
    <row r="38" spans="1:10" ht="12.75" customHeight="1" x14ac:dyDescent="0.3">
      <c r="F38" s="2"/>
      <c r="J38" s="37" t="s">
        <v>353</v>
      </c>
    </row>
    <row r="39" spans="1:10" ht="12.75" customHeight="1" x14ac:dyDescent="0.3">
      <c r="A39" s="1" t="s">
        <v>28</v>
      </c>
      <c r="C39" s="2">
        <f>SUM(C26,C28,C29,C30,C31,C32,C37)</f>
        <v>46482.021000000001</v>
      </c>
      <c r="D39" s="26">
        <f>SUM(D26,D28,D29,D30,D31,D32,D37)</f>
        <v>48320.436818249997</v>
      </c>
      <c r="E39" s="26">
        <f>SUM(E26,E28,E29,E30,E31,E32,E37)</f>
        <v>49530.714712499997</v>
      </c>
      <c r="F39" s="8">
        <f>E39-D39</f>
        <v>1210.2778942500008</v>
      </c>
      <c r="G39" s="10">
        <f>(E39-D39)/D39</f>
        <v>2.504691542425988E-2</v>
      </c>
      <c r="J39" s="37" t="s">
        <v>354</v>
      </c>
    </row>
    <row r="40" spans="1:10" ht="12.75" customHeight="1" x14ac:dyDescent="0.3">
      <c r="F40" s="2"/>
      <c r="J40" s="37" t="s">
        <v>355</v>
      </c>
    </row>
    <row r="41" spans="1:10" ht="12.75" customHeight="1" x14ac:dyDescent="0.3">
      <c r="A41" s="1" t="s">
        <v>29</v>
      </c>
      <c r="F41" s="2"/>
      <c r="J41" s="37" t="s">
        <v>14</v>
      </c>
    </row>
    <row r="42" spans="1:10" ht="12.75" customHeight="1" x14ac:dyDescent="0.3">
      <c r="A42" s="1" t="s">
        <v>30</v>
      </c>
      <c r="F42" s="2"/>
      <c r="J42" s="37" t="s">
        <v>356</v>
      </c>
    </row>
    <row r="43" spans="1:10" ht="12.75" customHeight="1" x14ac:dyDescent="0.3">
      <c r="B43" s="1" t="s">
        <v>31</v>
      </c>
      <c r="C43" s="8">
        <v>200</v>
      </c>
      <c r="D43" s="28">
        <v>200</v>
      </c>
      <c r="E43" s="28">
        <v>400</v>
      </c>
      <c r="F43" s="8">
        <f t="shared" ref="F43:F54" si="8">E43-D43</f>
        <v>200</v>
      </c>
      <c r="G43" s="10">
        <f t="shared" ref="G43:G54" si="9">(E43-D43)/D43</f>
        <v>1</v>
      </c>
      <c r="J43"/>
    </row>
    <row r="44" spans="1:10" ht="12.75" customHeight="1" x14ac:dyDescent="0.3">
      <c r="B44" s="1" t="s">
        <v>32</v>
      </c>
      <c r="C44" s="8">
        <v>4000</v>
      </c>
      <c r="D44" s="28">
        <v>4000</v>
      </c>
      <c r="E44" s="28">
        <v>10000</v>
      </c>
      <c r="F44" s="8">
        <f t="shared" si="8"/>
        <v>6000</v>
      </c>
      <c r="G44" s="10">
        <f t="shared" si="9"/>
        <v>1.5</v>
      </c>
      <c r="J44" s="37" t="s">
        <v>357</v>
      </c>
    </row>
    <row r="45" spans="1:10" ht="12.75" customHeight="1" x14ac:dyDescent="0.3">
      <c r="B45" s="1" t="s">
        <v>33</v>
      </c>
      <c r="C45" s="8">
        <v>1500</v>
      </c>
      <c r="D45" s="28">
        <v>1500</v>
      </c>
      <c r="E45" s="28">
        <v>5000</v>
      </c>
      <c r="F45" s="8">
        <f t="shared" si="8"/>
        <v>3500</v>
      </c>
      <c r="G45" s="10">
        <f t="shared" si="9"/>
        <v>2.3333333333333335</v>
      </c>
      <c r="J45" s="37" t="s">
        <v>358</v>
      </c>
    </row>
    <row r="46" spans="1:10" ht="12.75" customHeight="1" x14ac:dyDescent="0.3">
      <c r="B46" s="1" t="s">
        <v>374</v>
      </c>
      <c r="C46" s="8"/>
      <c r="D46" s="28"/>
      <c r="E46" s="28">
        <v>3850</v>
      </c>
      <c r="F46" s="8">
        <f t="shared" si="8"/>
        <v>3850</v>
      </c>
      <c r="G46" s="10">
        <v>1</v>
      </c>
      <c r="H46" s="6" t="s">
        <v>378</v>
      </c>
      <c r="J46" s="37" t="s">
        <v>359</v>
      </c>
    </row>
    <row r="47" spans="1:10" ht="12.75" customHeight="1" x14ac:dyDescent="0.3">
      <c r="B47" s="1" t="s">
        <v>34</v>
      </c>
      <c r="C47" s="8">
        <v>1400</v>
      </c>
      <c r="D47" s="28">
        <v>1400</v>
      </c>
      <c r="E47" s="28">
        <v>1400</v>
      </c>
      <c r="F47" s="8">
        <f t="shared" si="8"/>
        <v>0</v>
      </c>
      <c r="G47" s="10">
        <f t="shared" si="9"/>
        <v>0</v>
      </c>
      <c r="J47" s="37" t="s">
        <v>360</v>
      </c>
    </row>
    <row r="48" spans="1:10" ht="12.75" customHeight="1" x14ac:dyDescent="0.3">
      <c r="B48" s="1" t="s">
        <v>35</v>
      </c>
      <c r="C48" s="8">
        <v>500</v>
      </c>
      <c r="D48" s="28">
        <v>400</v>
      </c>
      <c r="E48" s="28">
        <v>5250</v>
      </c>
      <c r="F48" s="8">
        <f t="shared" si="8"/>
        <v>4850</v>
      </c>
      <c r="G48" s="10">
        <f t="shared" si="9"/>
        <v>12.125</v>
      </c>
      <c r="H48" s="6" t="s">
        <v>379</v>
      </c>
      <c r="J48" s="37" t="s">
        <v>361</v>
      </c>
    </row>
    <row r="49" spans="1:11" ht="12.75" customHeight="1" x14ac:dyDescent="0.3">
      <c r="B49" s="1" t="s">
        <v>36</v>
      </c>
      <c r="C49" s="8">
        <v>200</v>
      </c>
      <c r="D49" s="28">
        <v>200</v>
      </c>
      <c r="E49" s="28">
        <v>200</v>
      </c>
      <c r="F49" s="8">
        <f t="shared" si="8"/>
        <v>0</v>
      </c>
      <c r="G49" s="10">
        <f t="shared" si="9"/>
        <v>0</v>
      </c>
      <c r="J49" s="37" t="s">
        <v>362</v>
      </c>
    </row>
    <row r="50" spans="1:11" ht="12.75" customHeight="1" x14ac:dyDescent="0.3">
      <c r="B50" s="1" t="s">
        <v>37</v>
      </c>
      <c r="C50" s="8">
        <v>500</v>
      </c>
      <c r="D50" s="28">
        <v>1600</v>
      </c>
      <c r="E50" s="28">
        <v>1000</v>
      </c>
      <c r="F50" s="8">
        <f t="shared" si="8"/>
        <v>-600</v>
      </c>
      <c r="G50" s="10">
        <f t="shared" si="9"/>
        <v>-0.375</v>
      </c>
      <c r="J50" s="37" t="s">
        <v>363</v>
      </c>
    </row>
    <row r="51" spans="1:11" ht="12.75" customHeight="1" x14ac:dyDescent="0.3">
      <c r="B51" s="1" t="s">
        <v>38</v>
      </c>
      <c r="C51" s="8">
        <v>8850</v>
      </c>
      <c r="D51" s="28">
        <v>8850</v>
      </c>
      <c r="E51" s="28">
        <v>8850</v>
      </c>
      <c r="F51" s="8">
        <f t="shared" si="8"/>
        <v>0</v>
      </c>
      <c r="G51" s="10">
        <f t="shared" si="9"/>
        <v>0</v>
      </c>
      <c r="J51" s="37" t="s">
        <v>364</v>
      </c>
    </row>
    <row r="52" spans="1:11" ht="12.75" customHeight="1" x14ac:dyDescent="0.3">
      <c r="B52" s="1" t="s">
        <v>39</v>
      </c>
      <c r="C52" s="8">
        <v>18475</v>
      </c>
      <c r="D52" s="28">
        <v>18475</v>
      </c>
      <c r="E52" s="28">
        <v>18475</v>
      </c>
      <c r="F52" s="8">
        <f t="shared" si="8"/>
        <v>0</v>
      </c>
      <c r="G52" s="10">
        <f t="shared" si="9"/>
        <v>0</v>
      </c>
      <c r="J52" s="37" t="s">
        <v>365</v>
      </c>
    </row>
    <row r="53" spans="1:11" ht="12.75" customHeight="1" x14ac:dyDescent="0.3">
      <c r="B53" s="1" t="s">
        <v>104</v>
      </c>
      <c r="C53" s="8">
        <v>7000</v>
      </c>
      <c r="D53" s="28">
        <v>8000</v>
      </c>
      <c r="E53" s="28">
        <v>8000</v>
      </c>
      <c r="F53" s="8">
        <f t="shared" si="8"/>
        <v>0</v>
      </c>
      <c r="G53" s="10">
        <f t="shared" si="9"/>
        <v>0</v>
      </c>
      <c r="J53" s="37"/>
    </row>
    <row r="54" spans="1:11" ht="12.75" customHeight="1" x14ac:dyDescent="0.3">
      <c r="B54" s="13" t="s">
        <v>109</v>
      </c>
      <c r="C54" s="8">
        <v>20000</v>
      </c>
      <c r="D54" s="29">
        <f>SUM(D55:D57)</f>
        <v>21500</v>
      </c>
      <c r="E54" s="29">
        <f>SUM(E55:E57)</f>
        <v>1500</v>
      </c>
      <c r="F54" s="8">
        <f t="shared" si="8"/>
        <v>-20000</v>
      </c>
      <c r="G54" s="10">
        <f t="shared" si="9"/>
        <v>-0.93023255813953487</v>
      </c>
      <c r="J54" s="37" t="s">
        <v>366</v>
      </c>
    </row>
    <row r="55" spans="1:11" s="18" customFormat="1" ht="12.75" customHeight="1" x14ac:dyDescent="0.3">
      <c r="B55" s="18" t="s">
        <v>336</v>
      </c>
      <c r="C55" s="19"/>
      <c r="D55" s="30">
        <v>0</v>
      </c>
      <c r="E55" s="30">
        <v>0</v>
      </c>
      <c r="F55" s="19"/>
      <c r="G55" s="20"/>
      <c r="J55" s="37" t="s">
        <v>367</v>
      </c>
      <c r="K55" s="6"/>
    </row>
    <row r="56" spans="1:11" s="18" customFormat="1" ht="12.75" customHeight="1" x14ac:dyDescent="0.3">
      <c r="B56" s="18" t="s">
        <v>337</v>
      </c>
      <c r="C56" s="19"/>
      <c r="D56" s="30">
        <v>1500</v>
      </c>
      <c r="E56" s="30">
        <v>1500</v>
      </c>
      <c r="F56" s="19"/>
      <c r="G56" s="20"/>
      <c r="J56" s="37" t="s">
        <v>368</v>
      </c>
    </row>
    <row r="57" spans="1:11" s="18" customFormat="1" ht="12.75" customHeight="1" x14ac:dyDescent="0.3">
      <c r="B57" s="21" t="s">
        <v>338</v>
      </c>
      <c r="C57" s="22"/>
      <c r="D57" s="31">
        <v>20000</v>
      </c>
      <c r="E57" s="31">
        <v>0</v>
      </c>
      <c r="F57" s="8">
        <f t="shared" ref="F57:F59" si="10">E57-D57</f>
        <v>-20000</v>
      </c>
      <c r="G57" s="10">
        <f t="shared" ref="G57:G58" si="11">(E57-D57)/D57</f>
        <v>-1</v>
      </c>
      <c r="J57" s="37" t="s">
        <v>369</v>
      </c>
    </row>
    <row r="58" spans="1:11" ht="12.75" customHeight="1" x14ac:dyDescent="0.3">
      <c r="B58" s="1" t="s">
        <v>105</v>
      </c>
      <c r="C58" s="8">
        <v>20000</v>
      </c>
      <c r="D58" s="28">
        <v>20000</v>
      </c>
      <c r="E58" s="28">
        <v>20000</v>
      </c>
      <c r="F58" s="8">
        <f t="shared" si="10"/>
        <v>0</v>
      </c>
      <c r="G58" s="10">
        <f t="shared" si="11"/>
        <v>0</v>
      </c>
      <c r="J58" s="37" t="s">
        <v>370</v>
      </c>
      <c r="K58" s="18"/>
    </row>
    <row r="59" spans="1:11" ht="12.75" customHeight="1" x14ac:dyDescent="0.3">
      <c r="B59" s="1" t="s">
        <v>375</v>
      </c>
      <c r="C59" s="8"/>
      <c r="D59" s="28"/>
      <c r="E59" s="28">
        <v>27750</v>
      </c>
      <c r="F59" s="8">
        <f t="shared" si="10"/>
        <v>27750</v>
      </c>
      <c r="G59" s="10">
        <v>1</v>
      </c>
      <c r="J59" s="37"/>
      <c r="K59" s="18"/>
    </row>
    <row r="60" spans="1:11" ht="12.75" customHeight="1" x14ac:dyDescent="0.3">
      <c r="B60" s="1" t="s">
        <v>386</v>
      </c>
      <c r="C60" s="8"/>
      <c r="D60" s="28"/>
      <c r="E60" s="28">
        <v>25000</v>
      </c>
      <c r="F60" s="8"/>
      <c r="G60" s="10"/>
      <c r="J60" s="37"/>
      <c r="K60" s="18"/>
    </row>
    <row r="61" spans="1:11" ht="12.75" customHeight="1" x14ac:dyDescent="0.3">
      <c r="F61" s="2"/>
      <c r="J61" s="37" t="s">
        <v>371</v>
      </c>
    </row>
    <row r="62" spans="1:11" ht="12.75" customHeight="1" x14ac:dyDescent="0.3">
      <c r="A62" s="1" t="s">
        <v>40</v>
      </c>
      <c r="C62" s="2">
        <f>SUM(C43:C54) + C58</f>
        <v>82625</v>
      </c>
      <c r="D62" s="26">
        <f>SUM(D43:D54) + D58</f>
        <v>86125</v>
      </c>
      <c r="E62" s="26">
        <f>SUM(E43:E54) + E58 + E59 + E60</f>
        <v>136675</v>
      </c>
      <c r="F62" s="8">
        <f>E62-D62</f>
        <v>50550</v>
      </c>
      <c r="G62" s="10">
        <f>(E62-D62)/D62</f>
        <v>0.58693759071117557</v>
      </c>
      <c r="J62" s="37" t="s">
        <v>372</v>
      </c>
    </row>
    <row r="63" spans="1:11" ht="12.75" customHeight="1" x14ac:dyDescent="0.3">
      <c r="F63" s="2"/>
    </row>
    <row r="64" spans="1:11" ht="12.75" customHeight="1" x14ac:dyDescent="0.3">
      <c r="A64" s="1" t="s">
        <v>14</v>
      </c>
      <c r="C64" s="8"/>
      <c r="D64" s="28"/>
      <c r="E64" s="28"/>
      <c r="F64" s="8"/>
      <c r="G64" s="10"/>
      <c r="J64" s="6" t="s">
        <v>106</v>
      </c>
      <c r="K64" s="39">
        <v>12325</v>
      </c>
    </row>
    <row r="65" spans="1:11" ht="12.75" customHeight="1" x14ac:dyDescent="0.3">
      <c r="B65" s="6" t="s">
        <v>331</v>
      </c>
      <c r="C65" s="25">
        <v>3000</v>
      </c>
      <c r="D65" s="29">
        <v>3000</v>
      </c>
      <c r="E65" s="29">
        <v>3000</v>
      </c>
      <c r="F65" s="8">
        <f t="shared" ref="F65:F71" si="12">E65-D65</f>
        <v>0</v>
      </c>
      <c r="G65" s="10">
        <f t="shared" ref="G65:G71" si="13">(E65-D65)/D65</f>
        <v>0</v>
      </c>
      <c r="J65" s="6" t="s">
        <v>375</v>
      </c>
      <c r="K65" s="39">
        <v>27750</v>
      </c>
    </row>
    <row r="66" spans="1:11" ht="12.75" customHeight="1" x14ac:dyDescent="0.3">
      <c r="A66" s="1"/>
      <c r="B66" s="6" t="s">
        <v>332</v>
      </c>
      <c r="C66" s="25">
        <v>4250</v>
      </c>
      <c r="D66" s="29">
        <v>4250</v>
      </c>
      <c r="E66" s="29">
        <v>4250</v>
      </c>
      <c r="F66" s="8">
        <f t="shared" si="12"/>
        <v>0</v>
      </c>
      <c r="G66" s="10">
        <f t="shared" si="13"/>
        <v>0</v>
      </c>
    </row>
    <row r="67" spans="1:11" ht="12.75" customHeight="1" x14ac:dyDescent="0.3">
      <c r="A67" s="1"/>
      <c r="B67" s="6" t="s">
        <v>335</v>
      </c>
      <c r="C67" s="25">
        <v>685</v>
      </c>
      <c r="D67" s="29">
        <v>685</v>
      </c>
      <c r="E67" s="29">
        <v>685</v>
      </c>
      <c r="F67" s="8">
        <f t="shared" si="12"/>
        <v>0</v>
      </c>
      <c r="G67" s="10">
        <f t="shared" si="13"/>
        <v>0</v>
      </c>
    </row>
    <row r="68" spans="1:11" ht="12.75" customHeight="1" x14ac:dyDescent="0.3">
      <c r="A68" s="1"/>
      <c r="B68" s="6" t="s">
        <v>333</v>
      </c>
      <c r="C68" s="25">
        <v>600</v>
      </c>
      <c r="D68" s="29">
        <v>600</v>
      </c>
      <c r="E68" s="29">
        <v>600</v>
      </c>
      <c r="F68" s="8">
        <f t="shared" si="12"/>
        <v>0</v>
      </c>
      <c r="G68" s="10">
        <f t="shared" si="13"/>
        <v>0</v>
      </c>
    </row>
    <row r="69" spans="1:11" ht="12.75" customHeight="1" x14ac:dyDescent="0.3">
      <c r="A69" s="1"/>
      <c r="B69" s="24" t="s">
        <v>334</v>
      </c>
      <c r="C69" s="8">
        <v>0</v>
      </c>
      <c r="D69" s="28">
        <v>100</v>
      </c>
      <c r="E69" s="28">
        <v>1000</v>
      </c>
      <c r="F69" s="8">
        <f>E69-D69</f>
        <v>900</v>
      </c>
      <c r="G69" s="10">
        <f>(E69-D69)/D69</f>
        <v>9</v>
      </c>
    </row>
    <row r="70" spans="1:11" ht="12.75" customHeight="1" x14ac:dyDescent="0.3">
      <c r="A70" s="1"/>
      <c r="D70" s="2"/>
      <c r="E70" s="2"/>
      <c r="F70" s="2"/>
      <c r="G70" s="10"/>
    </row>
    <row r="71" spans="1:11" ht="12.75" customHeight="1" x14ac:dyDescent="0.3">
      <c r="A71" s="1" t="s">
        <v>103</v>
      </c>
      <c r="C71" s="8">
        <f>SUM(C65:C70)</f>
        <v>8535</v>
      </c>
      <c r="D71" s="28">
        <f>SUM(D64:D70)</f>
        <v>8635</v>
      </c>
      <c r="E71" s="28">
        <f>SUM(E64:E69)</f>
        <v>9535</v>
      </c>
      <c r="F71" s="8">
        <f t="shared" si="12"/>
        <v>900</v>
      </c>
      <c r="G71" s="10">
        <f t="shared" si="13"/>
        <v>0.10422698320787492</v>
      </c>
    </row>
    <row r="72" spans="1:11" ht="12.75" customHeight="1" x14ac:dyDescent="0.3">
      <c r="F72" s="2"/>
    </row>
    <row r="73" spans="1:11" ht="12.75" customHeight="1" x14ac:dyDescent="0.3">
      <c r="A73" s="1" t="s">
        <v>41</v>
      </c>
      <c r="C73" s="2">
        <f>SUM(C62,C71)</f>
        <v>91160</v>
      </c>
      <c r="D73" s="26">
        <f>SUM(D62,D71)</f>
        <v>94760</v>
      </c>
      <c r="E73" s="26">
        <f>SUM(E62,E71)</f>
        <v>146210</v>
      </c>
      <c r="F73" s="8">
        <f>E73-D73</f>
        <v>51450</v>
      </c>
      <c r="G73" s="10">
        <f>(E73-D73)/D73</f>
        <v>0.54295061207260442</v>
      </c>
    </row>
    <row r="74" spans="1:11" ht="12.75" customHeight="1" x14ac:dyDescent="0.3">
      <c r="F74" s="2"/>
    </row>
    <row r="75" spans="1:11" ht="12.75" customHeight="1" x14ac:dyDescent="0.3">
      <c r="A75" s="1" t="s">
        <v>42</v>
      </c>
      <c r="F75" s="2"/>
    </row>
    <row r="76" spans="1:11" ht="12.75" customHeight="1" x14ac:dyDescent="0.3">
      <c r="B76" s="1" t="s">
        <v>43</v>
      </c>
      <c r="C76" s="8">
        <v>9352</v>
      </c>
      <c r="D76" s="28">
        <v>7000</v>
      </c>
      <c r="E76" s="28">
        <v>10725</v>
      </c>
      <c r="F76" s="8">
        <f t="shared" ref="F76:F77" si="14">E76-D76</f>
        <v>3725</v>
      </c>
      <c r="G76" s="10">
        <f t="shared" ref="G76:G77" si="15">(E76-D76)/D76</f>
        <v>0.53214285714285714</v>
      </c>
    </row>
    <row r="77" spans="1:11" ht="12.75" customHeight="1" x14ac:dyDescent="0.3">
      <c r="B77" s="1" t="s">
        <v>44</v>
      </c>
      <c r="C77" s="8">
        <v>4000</v>
      </c>
      <c r="D77" s="28">
        <v>3000</v>
      </c>
      <c r="E77" s="28">
        <f>D77*1.36</f>
        <v>4080.0000000000005</v>
      </c>
      <c r="F77" s="8">
        <f t="shared" si="14"/>
        <v>1080.0000000000005</v>
      </c>
      <c r="G77" s="10">
        <f t="shared" si="15"/>
        <v>0.36000000000000015</v>
      </c>
      <c r="H77" s="44" t="s">
        <v>373</v>
      </c>
      <c r="I77" s="38"/>
    </row>
    <row r="78" spans="1:11" ht="12.75" customHeight="1" x14ac:dyDescent="0.3">
      <c r="A78" s="1" t="s">
        <v>45</v>
      </c>
      <c r="F78" s="2"/>
    </row>
    <row r="79" spans="1:11" ht="12.75" customHeight="1" x14ac:dyDescent="0.3">
      <c r="B79" s="1" t="s">
        <v>46</v>
      </c>
      <c r="C79" s="8">
        <v>54508</v>
      </c>
      <c r="D79" s="28">
        <f>C79*(1 - $D$165)</f>
        <v>57396.923999999999</v>
      </c>
      <c r="E79" s="28">
        <v>65000</v>
      </c>
      <c r="F79" s="8">
        <f t="shared" ref="F79:F82" si="16">E79-D79</f>
        <v>7603.0760000000009</v>
      </c>
      <c r="G79" s="10">
        <f t="shared" ref="G79:G82" si="17">(E79-D79)/D79</f>
        <v>0.132464868674844</v>
      </c>
    </row>
    <row r="80" spans="1:11" ht="12.75" customHeight="1" x14ac:dyDescent="0.3">
      <c r="B80" s="1" t="s">
        <v>102</v>
      </c>
      <c r="C80" s="8">
        <v>6067</v>
      </c>
      <c r="D80" s="28">
        <v>0</v>
      </c>
      <c r="E80" s="28">
        <v>0</v>
      </c>
      <c r="F80" s="8">
        <f t="shared" si="16"/>
        <v>0</v>
      </c>
      <c r="G80" s="10"/>
    </row>
    <row r="81" spans="1:8" ht="12.75" customHeight="1" x14ac:dyDescent="0.3">
      <c r="B81" s="1" t="s">
        <v>47</v>
      </c>
      <c r="C81" s="8">
        <v>5451</v>
      </c>
      <c r="D81" s="28">
        <f>D79*0.1</f>
        <v>5739.6923999999999</v>
      </c>
      <c r="E81" s="28">
        <f>E79*0.1</f>
        <v>6500</v>
      </c>
      <c r="F81" s="8">
        <f t="shared" si="16"/>
        <v>760.30760000000009</v>
      </c>
      <c r="G81" s="10">
        <f t="shared" si="17"/>
        <v>0.132464868674844</v>
      </c>
    </row>
    <row r="82" spans="1:8" ht="12.75" customHeight="1" x14ac:dyDescent="0.3">
      <c r="B82" s="1" t="s">
        <v>48</v>
      </c>
      <c r="C82" s="8">
        <v>5000</v>
      </c>
      <c r="D82" s="28">
        <v>5000</v>
      </c>
      <c r="E82" s="28">
        <v>5000</v>
      </c>
      <c r="F82" s="8">
        <f t="shared" si="16"/>
        <v>0</v>
      </c>
      <c r="G82" s="10">
        <f t="shared" si="17"/>
        <v>0</v>
      </c>
    </row>
    <row r="83" spans="1:8" ht="12.75" customHeight="1" x14ac:dyDescent="0.3">
      <c r="F83" s="2"/>
    </row>
    <row r="84" spans="1:8" ht="12.75" customHeight="1" x14ac:dyDescent="0.3">
      <c r="A84" s="1" t="s">
        <v>49</v>
      </c>
      <c r="C84" s="2">
        <f>SUM(C79:C82)</f>
        <v>71026</v>
      </c>
      <c r="D84" s="26">
        <f>SUM(D79:D82)</f>
        <v>68136.616399999999</v>
      </c>
      <c r="E84" s="26">
        <f>SUM(E79:E82)</f>
        <v>76500</v>
      </c>
      <c r="F84" s="8">
        <f>E84-D84</f>
        <v>8363.383600000001</v>
      </c>
      <c r="G84" s="10">
        <f>(E84-D84)/D84</f>
        <v>0.12274433398486165</v>
      </c>
    </row>
    <row r="85" spans="1:8" ht="12.75" customHeight="1" x14ac:dyDescent="0.3">
      <c r="F85" s="2"/>
    </row>
    <row r="86" spans="1:8" ht="12.75" customHeight="1" x14ac:dyDescent="0.3">
      <c r="A86" s="1" t="s">
        <v>50</v>
      </c>
      <c r="C86" s="2">
        <f>SUM(C76,C77,C84)</f>
        <v>84378</v>
      </c>
      <c r="D86" s="26">
        <f>SUM(D76,D77,D84)</f>
        <v>78136.616399999999</v>
      </c>
      <c r="E86" s="26">
        <f>SUM(E76,E77,E84)</f>
        <v>91305</v>
      </c>
      <c r="F86" s="8">
        <f>E86-D86</f>
        <v>13168.383600000001</v>
      </c>
      <c r="G86" s="10">
        <f>(E86-D86)/D86</f>
        <v>0.16853025133041211</v>
      </c>
    </row>
    <row r="87" spans="1:8" ht="12.75" customHeight="1" x14ac:dyDescent="0.3">
      <c r="F87" s="2"/>
    </row>
    <row r="88" spans="1:8" ht="12.75" customHeight="1" x14ac:dyDescent="0.3">
      <c r="A88" s="1" t="s">
        <v>51</v>
      </c>
      <c r="F88" s="2"/>
    </row>
    <row r="89" spans="1:8" ht="12.75" customHeight="1" x14ac:dyDescent="0.3">
      <c r="A89" s="1" t="s">
        <v>52</v>
      </c>
      <c r="F89" s="2"/>
    </row>
    <row r="90" spans="1:8" ht="12.75" customHeight="1" x14ac:dyDescent="0.3">
      <c r="B90" s="1" t="s">
        <v>99</v>
      </c>
      <c r="C90" s="8">
        <f>59589+36870</f>
        <v>96459</v>
      </c>
      <c r="D90" s="28">
        <f>C90*(1 - $D$165)</f>
        <v>101571.32699999999</v>
      </c>
      <c r="E90" s="28">
        <v>101571.32699999999</v>
      </c>
      <c r="F90" s="8">
        <f>E90-D90</f>
        <v>0</v>
      </c>
      <c r="G90" s="10">
        <f t="shared" ref="G90:G91" si="18">(E90-D90)/D90</f>
        <v>0</v>
      </c>
    </row>
    <row r="91" spans="1:8" ht="12.75" customHeight="1" x14ac:dyDescent="0.3">
      <c r="B91" s="1" t="s">
        <v>53</v>
      </c>
      <c r="C91" s="8">
        <v>7379</v>
      </c>
      <c r="D91" s="28">
        <f>D90*0.0765</f>
        <v>7770.2065154999991</v>
      </c>
      <c r="E91" s="28">
        <f>E90*0.0765</f>
        <v>7770.2065154999991</v>
      </c>
      <c r="F91" s="8">
        <f>E91-D91</f>
        <v>0</v>
      </c>
      <c r="G91" s="10">
        <f t="shared" si="18"/>
        <v>0</v>
      </c>
    </row>
    <row r="92" spans="1:8" ht="12.75" customHeight="1" x14ac:dyDescent="0.3">
      <c r="F92" s="2"/>
    </row>
    <row r="93" spans="1:8" ht="12.75" customHeight="1" x14ac:dyDescent="0.3">
      <c r="A93" s="1" t="s">
        <v>54</v>
      </c>
      <c r="C93" s="2">
        <f>SUM(C90:C91)</f>
        <v>103838</v>
      </c>
      <c r="D93" s="26">
        <f>SUM(D90:D91)</f>
        <v>109341.53351549999</v>
      </c>
      <c r="E93" s="26">
        <f>SUM(E90:E91)</f>
        <v>109341.53351549999</v>
      </c>
      <c r="F93" s="8">
        <f>E93-D93</f>
        <v>0</v>
      </c>
      <c r="G93" s="10">
        <f>(E93-D93)/D93</f>
        <v>0</v>
      </c>
    </row>
    <row r="94" spans="1:8" ht="12.75" customHeight="1" x14ac:dyDescent="0.3">
      <c r="F94" s="2"/>
    </row>
    <row r="95" spans="1:8" ht="12.75" customHeight="1" x14ac:dyDescent="0.3">
      <c r="A95" s="1" t="s">
        <v>55</v>
      </c>
      <c r="F95" s="2"/>
    </row>
    <row r="96" spans="1:8" ht="12.75" customHeight="1" x14ac:dyDescent="0.3">
      <c r="B96" s="1" t="s">
        <v>56</v>
      </c>
      <c r="C96" s="8">
        <v>11977</v>
      </c>
      <c r="D96" s="28">
        <v>13062</v>
      </c>
      <c r="E96" s="28">
        <v>15000</v>
      </c>
      <c r="F96" s="8">
        <f t="shared" ref="F96:F101" si="19">E96-D96</f>
        <v>1938</v>
      </c>
      <c r="G96" s="10">
        <f t="shared" ref="G96:G101" si="20">(E96-D96)/D96</f>
        <v>0.14836931557188793</v>
      </c>
      <c r="H96" s="6" t="s">
        <v>380</v>
      </c>
    </row>
    <row r="97" spans="1:8" ht="12.75" customHeight="1" x14ac:dyDescent="0.3">
      <c r="B97" s="1" t="s">
        <v>57</v>
      </c>
      <c r="C97" s="8">
        <v>576</v>
      </c>
      <c r="D97" s="28">
        <v>576</v>
      </c>
      <c r="E97" s="28">
        <v>576</v>
      </c>
      <c r="F97" s="8">
        <f t="shared" si="19"/>
        <v>0</v>
      </c>
      <c r="G97" s="10">
        <f t="shared" si="20"/>
        <v>0</v>
      </c>
    </row>
    <row r="98" spans="1:8" ht="12.75" customHeight="1" x14ac:dyDescent="0.3">
      <c r="B98" s="1" t="s">
        <v>58</v>
      </c>
      <c r="C98" s="8">
        <v>1306</v>
      </c>
      <c r="D98" s="28">
        <v>1414.23</v>
      </c>
      <c r="E98" s="28">
        <v>1414.23</v>
      </c>
      <c r="F98" s="8">
        <f t="shared" si="19"/>
        <v>0</v>
      </c>
      <c r="G98" s="10">
        <f t="shared" si="20"/>
        <v>0</v>
      </c>
    </row>
    <row r="99" spans="1:8" ht="12.75" customHeight="1" x14ac:dyDescent="0.3">
      <c r="B99" s="1" t="s">
        <v>59</v>
      </c>
      <c r="C99" s="8">
        <v>810.24</v>
      </c>
      <c r="D99" s="28">
        <v>816</v>
      </c>
      <c r="E99" s="28">
        <v>816</v>
      </c>
      <c r="F99" s="8">
        <f t="shared" si="19"/>
        <v>0</v>
      </c>
      <c r="G99" s="10">
        <f t="shared" si="20"/>
        <v>0</v>
      </c>
    </row>
    <row r="100" spans="1:8" ht="12.75" customHeight="1" x14ac:dyDescent="0.3">
      <c r="B100" s="1" t="s">
        <v>60</v>
      </c>
      <c r="C100" s="8">
        <v>9646</v>
      </c>
      <c r="D100" s="28">
        <f>D90*0.1</f>
        <v>10157.1327</v>
      </c>
      <c r="E100" s="28">
        <f>E90*0.1</f>
        <v>10157.1327</v>
      </c>
      <c r="F100" s="8">
        <f t="shared" si="19"/>
        <v>0</v>
      </c>
      <c r="G100" s="10">
        <f t="shared" si="20"/>
        <v>0</v>
      </c>
    </row>
    <row r="101" spans="1:8" ht="12.75" customHeight="1" x14ac:dyDescent="0.3">
      <c r="B101" s="1" t="s">
        <v>61</v>
      </c>
      <c r="C101" s="8">
        <v>9646</v>
      </c>
      <c r="D101" s="28">
        <f>D90*0.1</f>
        <v>10157.1327</v>
      </c>
      <c r="E101" s="28">
        <f>E90*0.1</f>
        <v>10157.1327</v>
      </c>
      <c r="F101" s="8">
        <f t="shared" si="19"/>
        <v>0</v>
      </c>
      <c r="G101" s="10">
        <f t="shared" si="20"/>
        <v>0</v>
      </c>
    </row>
    <row r="102" spans="1:8" ht="12.75" customHeight="1" x14ac:dyDescent="0.3">
      <c r="F102" s="2"/>
    </row>
    <row r="103" spans="1:8" ht="12.75" customHeight="1" x14ac:dyDescent="0.3">
      <c r="A103" s="1" t="s">
        <v>62</v>
      </c>
      <c r="C103" s="2">
        <f>SUM(C96:C101)</f>
        <v>33961.24</v>
      </c>
      <c r="D103" s="26">
        <f>SUM(D96:D101)</f>
        <v>36182.4954</v>
      </c>
      <c r="E103" s="26">
        <f>SUM(E96:E101)</f>
        <v>38120.4954</v>
      </c>
      <c r="F103" s="8">
        <f>E103-D103</f>
        <v>1938</v>
      </c>
      <c r="G103" s="10">
        <f>(E103-D103)/D103</f>
        <v>5.3561811549349359E-2</v>
      </c>
    </row>
    <row r="104" spans="1:8" ht="12.75" customHeight="1" x14ac:dyDescent="0.3">
      <c r="F104" s="2"/>
    </row>
    <row r="105" spans="1:8" ht="12.75" customHeight="1" x14ac:dyDescent="0.3">
      <c r="A105" s="1" t="s">
        <v>63</v>
      </c>
      <c r="C105" s="2">
        <f>SUM(C93,C103)</f>
        <v>137799.24</v>
      </c>
      <c r="D105" s="26">
        <f>SUM(D93,D103)</f>
        <v>145524.02891549998</v>
      </c>
      <c r="E105" s="26">
        <f>SUM(E93,E103)</f>
        <v>147462.02891549998</v>
      </c>
      <c r="F105" s="8">
        <f>E105-D105</f>
        <v>1938</v>
      </c>
      <c r="G105" s="10">
        <f>(E105-D105)/D105</f>
        <v>1.3317388299669188E-2</v>
      </c>
    </row>
    <row r="106" spans="1:8" ht="12.75" customHeight="1" x14ac:dyDescent="0.3">
      <c r="F106" s="2"/>
    </row>
    <row r="107" spans="1:8" ht="12.75" customHeight="1" x14ac:dyDescent="0.3">
      <c r="A107" s="1" t="s">
        <v>64</v>
      </c>
      <c r="F107" s="2"/>
    </row>
    <row r="108" spans="1:8" ht="12.75" customHeight="1" x14ac:dyDescent="0.3">
      <c r="B108" s="1" t="s">
        <v>65</v>
      </c>
      <c r="C108" s="8">
        <v>2310</v>
      </c>
      <c r="D108" s="28">
        <v>1750</v>
      </c>
      <c r="E108" s="28">
        <v>1750</v>
      </c>
      <c r="F108" s="8">
        <f t="shared" ref="F108:F110" si="21">E108-D108</f>
        <v>0</v>
      </c>
      <c r="G108" s="10">
        <f t="shared" ref="G108:G110" si="22">(E108-D108)/D108</f>
        <v>0</v>
      </c>
    </row>
    <row r="109" spans="1:8" ht="12.75" customHeight="1" x14ac:dyDescent="0.3">
      <c r="B109" s="1" t="s">
        <v>66</v>
      </c>
      <c r="C109" s="8">
        <v>200</v>
      </c>
      <c r="D109" s="28">
        <v>100</v>
      </c>
      <c r="E109" s="28">
        <v>100</v>
      </c>
      <c r="F109" s="8">
        <f t="shared" si="21"/>
        <v>0</v>
      </c>
      <c r="G109" s="10">
        <f t="shared" si="22"/>
        <v>0</v>
      </c>
    </row>
    <row r="110" spans="1:8" ht="12.75" customHeight="1" x14ac:dyDescent="0.3">
      <c r="B110" s="1" t="s">
        <v>67</v>
      </c>
      <c r="C110" s="8">
        <v>940</v>
      </c>
      <c r="D110" s="28">
        <v>1205</v>
      </c>
      <c r="E110" s="28">
        <v>2000</v>
      </c>
      <c r="F110" s="8">
        <f t="shared" si="21"/>
        <v>795</v>
      </c>
      <c r="G110" s="10">
        <f t="shared" si="22"/>
        <v>0.65975103734439833</v>
      </c>
    </row>
    <row r="111" spans="1:8" ht="12.75" customHeight="1" x14ac:dyDescent="0.3">
      <c r="A111" s="1" t="s">
        <v>68</v>
      </c>
      <c r="F111" s="2"/>
    </row>
    <row r="112" spans="1:8" ht="12.75" customHeight="1" x14ac:dyDescent="0.3">
      <c r="B112" s="1" t="s">
        <v>69</v>
      </c>
      <c r="C112" s="8">
        <v>31731</v>
      </c>
      <c r="D112" s="28">
        <f>C112*(1 - $D$165) / 2+15710</f>
        <v>32416.371499999997</v>
      </c>
      <c r="E112" s="28">
        <v>29000</v>
      </c>
      <c r="F112" s="8">
        <f t="shared" ref="F112:F114" si="23">E112-D112</f>
        <v>-3416.3714999999975</v>
      </c>
      <c r="G112" s="10">
        <f t="shared" ref="G112:G114" si="24">(E112-D112)/D112</f>
        <v>-0.10539031180587247</v>
      </c>
      <c r="H112" s="23"/>
    </row>
    <row r="113" spans="1:7" ht="12.75" customHeight="1" x14ac:dyDescent="0.3">
      <c r="B113" s="1" t="s">
        <v>70</v>
      </c>
      <c r="C113" s="8">
        <v>3173</v>
      </c>
      <c r="D113" s="28">
        <f>D112*0.1</f>
        <v>3241.63715</v>
      </c>
      <c r="E113" s="28">
        <f>E112*0.1</f>
        <v>2900</v>
      </c>
      <c r="F113" s="8">
        <f t="shared" si="23"/>
        <v>-341.63715000000002</v>
      </c>
      <c r="G113" s="10">
        <f t="shared" si="24"/>
        <v>-0.10539031180587254</v>
      </c>
    </row>
    <row r="114" spans="1:7" ht="12.75" customHeight="1" x14ac:dyDescent="0.3">
      <c r="B114" s="1" t="s">
        <v>71</v>
      </c>
      <c r="C114" s="8">
        <v>3173</v>
      </c>
      <c r="D114" s="28">
        <f>D112*0.1</f>
        <v>3241.63715</v>
      </c>
      <c r="E114" s="28">
        <f>E112*0.1</f>
        <v>2900</v>
      </c>
      <c r="F114" s="8">
        <f t="shared" si="23"/>
        <v>-341.63715000000002</v>
      </c>
      <c r="G114" s="10">
        <f t="shared" si="24"/>
        <v>-0.10539031180587254</v>
      </c>
    </row>
    <row r="115" spans="1:7" ht="12.75" customHeight="1" x14ac:dyDescent="0.3">
      <c r="F115" s="2"/>
    </row>
    <row r="116" spans="1:7" ht="12.75" customHeight="1" x14ac:dyDescent="0.3">
      <c r="A116" s="1" t="s">
        <v>72</v>
      </c>
      <c r="C116" s="2">
        <f>SUM(C112:C114)</f>
        <v>38077</v>
      </c>
      <c r="D116" s="26">
        <f>SUM(D112:D114)</f>
        <v>38899.645799999998</v>
      </c>
      <c r="E116" s="26">
        <f>SUM(E112:E114)</f>
        <v>34800</v>
      </c>
      <c r="F116" s="8">
        <f>E116-D116</f>
        <v>-4099.6457999999984</v>
      </c>
      <c r="G116" s="10">
        <f>(E116-D116)/D116</f>
        <v>-0.10539031180587249</v>
      </c>
    </row>
    <row r="117" spans="1:7" s="40" customFormat="1" ht="12.75" customHeight="1" x14ac:dyDescent="0.2">
      <c r="C117" s="41"/>
      <c r="D117" s="42"/>
      <c r="E117" s="42"/>
      <c r="F117" s="43"/>
    </row>
    <row r="118" spans="1:7" ht="12.75" customHeight="1" x14ac:dyDescent="0.3">
      <c r="A118" s="1" t="s">
        <v>73</v>
      </c>
      <c r="C118" s="2">
        <f>SUM(C108,C109,C110,C116)</f>
        <v>41527</v>
      </c>
      <c r="D118" s="26">
        <f>SUM(D108,D109,D110,D116,D117)</f>
        <v>41954.645799999998</v>
      </c>
      <c r="E118" s="26">
        <f>SUM(E108,E109,E110,E116)</f>
        <v>38650</v>
      </c>
      <c r="F118" s="8">
        <f>E118-D118</f>
        <v>-3304.6457999999984</v>
      </c>
      <c r="G118" s="10">
        <f>(E118-D118)/D118</f>
        <v>-7.8767100448265459E-2</v>
      </c>
    </row>
    <row r="119" spans="1:7" ht="12.75" customHeight="1" x14ac:dyDescent="0.3">
      <c r="F119" s="2"/>
    </row>
    <row r="120" spans="1:7" ht="12.75" customHeight="1" x14ac:dyDescent="0.3">
      <c r="A120" s="1" t="s">
        <v>74</v>
      </c>
      <c r="F120" s="2"/>
    </row>
    <row r="121" spans="1:7" ht="12.75" customHeight="1" x14ac:dyDescent="0.3">
      <c r="B121" s="1" t="s">
        <v>75</v>
      </c>
      <c r="C121" s="8">
        <v>100</v>
      </c>
      <c r="D121" s="28">
        <v>100</v>
      </c>
      <c r="E121" s="28">
        <v>200</v>
      </c>
      <c r="F121" s="8">
        <f t="shared" ref="F121:F122" si="25">E121-D121</f>
        <v>100</v>
      </c>
      <c r="G121" s="10">
        <f t="shared" ref="G121:G122" si="26">(E121-D121)/D121</f>
        <v>1</v>
      </c>
    </row>
    <row r="122" spans="1:7" ht="12.75" customHeight="1" x14ac:dyDescent="0.3">
      <c r="B122" s="1" t="s">
        <v>76</v>
      </c>
      <c r="C122" s="8">
        <v>100</v>
      </c>
      <c r="D122" s="28">
        <v>100</v>
      </c>
      <c r="E122" s="28">
        <v>100</v>
      </c>
      <c r="F122" s="8">
        <f t="shared" si="25"/>
        <v>0</v>
      </c>
      <c r="G122" s="10">
        <f t="shared" si="26"/>
        <v>0</v>
      </c>
    </row>
    <row r="123" spans="1:7" ht="12.75" customHeight="1" x14ac:dyDescent="0.3">
      <c r="A123" s="1" t="s">
        <v>77</v>
      </c>
      <c r="F123" s="2"/>
    </row>
    <row r="124" spans="1:7" ht="12.75" customHeight="1" x14ac:dyDescent="0.3">
      <c r="B124" s="1" t="s">
        <v>78</v>
      </c>
      <c r="C124" s="8">
        <v>1150</v>
      </c>
      <c r="D124" s="28">
        <v>1000</v>
      </c>
      <c r="E124" s="28">
        <v>1150</v>
      </c>
      <c r="F124" s="8">
        <f t="shared" ref="F124:F125" si="27">E124-D124</f>
        <v>150</v>
      </c>
      <c r="G124" s="10">
        <f t="shared" ref="G124:G125" si="28">(E124-D124)/D124</f>
        <v>0.15</v>
      </c>
    </row>
    <row r="125" spans="1:7" ht="12.75" customHeight="1" x14ac:dyDescent="0.3">
      <c r="B125" s="1" t="s">
        <v>79</v>
      </c>
      <c r="C125" s="8">
        <v>3200</v>
      </c>
      <c r="D125" s="28">
        <f>3200*0.9</f>
        <v>2880</v>
      </c>
      <c r="E125" s="28">
        <v>3200</v>
      </c>
      <c r="F125" s="8">
        <f t="shared" si="27"/>
        <v>320</v>
      </c>
      <c r="G125" s="10">
        <f t="shared" si="28"/>
        <v>0.1111111111111111</v>
      </c>
    </row>
    <row r="126" spans="1:7" ht="12.75" customHeight="1" x14ac:dyDescent="0.3">
      <c r="F126" s="2"/>
    </row>
    <row r="127" spans="1:7" ht="12.75" customHeight="1" x14ac:dyDescent="0.3">
      <c r="A127" s="1" t="s">
        <v>80</v>
      </c>
      <c r="C127" s="2">
        <f>SUM(C124,C125)</f>
        <v>4350</v>
      </c>
      <c r="D127" s="26">
        <f>SUM(D124,D125)</f>
        <v>3880</v>
      </c>
      <c r="E127" s="26">
        <f>SUM(E124,E125)</f>
        <v>4350</v>
      </c>
      <c r="F127" s="8">
        <f>E127-D127</f>
        <v>470</v>
      </c>
      <c r="G127" s="10">
        <f>(E127-D127)/D127</f>
        <v>0.1211340206185567</v>
      </c>
    </row>
    <row r="128" spans="1:7" ht="12.75" customHeight="1" x14ac:dyDescent="0.3">
      <c r="F128" s="2"/>
    </row>
    <row r="129" spans="1:7" ht="12.75" customHeight="1" x14ac:dyDescent="0.3">
      <c r="A129" s="1" t="s">
        <v>81</v>
      </c>
      <c r="C129" s="2">
        <f>SUM(C121,C122,C127)</f>
        <v>4550</v>
      </c>
      <c r="D129" s="26">
        <f>SUM(D121,D122,D127)</f>
        <v>4080</v>
      </c>
      <c r="E129" s="26">
        <f>SUM(E121,E122,E127)</f>
        <v>4650</v>
      </c>
      <c r="F129" s="8">
        <f>E129-D129</f>
        <v>570</v>
      </c>
      <c r="G129" s="10">
        <f>(E129-D129)/D129</f>
        <v>0.13970588235294118</v>
      </c>
    </row>
    <row r="130" spans="1:7" ht="12.75" customHeight="1" x14ac:dyDescent="0.3">
      <c r="F130" s="2"/>
    </row>
    <row r="131" spans="1:7" ht="12.75" customHeight="1" x14ac:dyDescent="0.3">
      <c r="A131" s="1" t="s">
        <v>82</v>
      </c>
      <c r="F131" s="2"/>
    </row>
    <row r="132" spans="1:7" ht="12.75" customHeight="1" x14ac:dyDescent="0.3">
      <c r="B132" s="1" t="s">
        <v>83</v>
      </c>
      <c r="C132" s="8">
        <v>3450</v>
      </c>
      <c r="D132" s="28">
        <v>3000</v>
      </c>
      <c r="E132" s="28">
        <v>3000</v>
      </c>
      <c r="F132" s="8">
        <f t="shared" ref="F132:F135" si="29">E132-D132</f>
        <v>0</v>
      </c>
      <c r="G132" s="10">
        <f t="shared" ref="G132:G135" si="30">(E132-D132)/D132</f>
        <v>0</v>
      </c>
    </row>
    <row r="133" spans="1:7" ht="12.75" customHeight="1" x14ac:dyDescent="0.3">
      <c r="B133" s="1" t="s">
        <v>84</v>
      </c>
      <c r="C133" s="8">
        <v>750</v>
      </c>
      <c r="D133" s="28">
        <v>750</v>
      </c>
      <c r="E133" s="28">
        <v>3000</v>
      </c>
      <c r="F133" s="8">
        <f t="shared" si="29"/>
        <v>2250</v>
      </c>
      <c r="G133" s="10">
        <f t="shared" si="30"/>
        <v>3</v>
      </c>
    </row>
    <row r="134" spans="1:7" ht="12.75" customHeight="1" x14ac:dyDescent="0.3">
      <c r="B134" s="1" t="s">
        <v>85</v>
      </c>
      <c r="C134" s="8">
        <v>1525</v>
      </c>
      <c r="D134" s="28">
        <v>1250</v>
      </c>
      <c r="E134" s="28">
        <v>1250</v>
      </c>
      <c r="F134" s="8">
        <f t="shared" si="29"/>
        <v>0</v>
      </c>
      <c r="G134" s="10">
        <f t="shared" si="30"/>
        <v>0</v>
      </c>
    </row>
    <row r="135" spans="1:7" ht="12.75" customHeight="1" x14ac:dyDescent="0.3">
      <c r="B135" s="1" t="s">
        <v>86</v>
      </c>
      <c r="C135" s="8">
        <v>300</v>
      </c>
      <c r="D135" s="28">
        <v>100</v>
      </c>
      <c r="E135" s="28">
        <v>100</v>
      </c>
      <c r="F135" s="8">
        <f t="shared" si="29"/>
        <v>0</v>
      </c>
      <c r="G135" s="10">
        <f t="shared" si="30"/>
        <v>0</v>
      </c>
    </row>
    <row r="136" spans="1:7" ht="12.75" customHeight="1" x14ac:dyDescent="0.3">
      <c r="F136" s="2"/>
    </row>
    <row r="137" spans="1:7" ht="12.75" customHeight="1" x14ac:dyDescent="0.3">
      <c r="A137" s="1" t="s">
        <v>87</v>
      </c>
      <c r="C137" s="2">
        <f>SUM(C132:C135)</f>
        <v>6025</v>
      </c>
      <c r="D137" s="26">
        <f>SUM(D132:D135)</f>
        <v>5100</v>
      </c>
      <c r="E137" s="26">
        <f>SUM(E132:E135)</f>
        <v>7350</v>
      </c>
      <c r="F137" s="8">
        <f>E137-D137</f>
        <v>2250</v>
      </c>
      <c r="G137" s="10">
        <f>(E137-D137)/D137</f>
        <v>0.44117647058823528</v>
      </c>
    </row>
    <row r="138" spans="1:7" ht="12.75" customHeight="1" x14ac:dyDescent="0.3">
      <c r="F138" s="2"/>
    </row>
    <row r="139" spans="1:7" ht="12.75" customHeight="1" x14ac:dyDescent="0.3">
      <c r="A139" s="1" t="s">
        <v>88</v>
      </c>
      <c r="F139" s="2"/>
    </row>
    <row r="140" spans="1:7" ht="12.75" customHeight="1" x14ac:dyDescent="0.3">
      <c r="B140" s="1" t="s">
        <v>10</v>
      </c>
      <c r="C140" s="8">
        <v>500</v>
      </c>
      <c r="D140" s="28">
        <v>300</v>
      </c>
      <c r="E140" s="28">
        <v>650</v>
      </c>
      <c r="F140" s="8">
        <f t="shared" ref="F140:F148" si="31">E140-D140</f>
        <v>350</v>
      </c>
      <c r="G140" s="10">
        <f t="shared" ref="G140:G148" si="32">(E140-D140)/D140</f>
        <v>1.1666666666666667</v>
      </c>
    </row>
    <row r="141" spans="1:7" ht="12.75" customHeight="1" x14ac:dyDescent="0.3">
      <c r="B141" s="1" t="s">
        <v>89</v>
      </c>
      <c r="C141" s="8">
        <v>1000</v>
      </c>
      <c r="D141" s="28">
        <v>500</v>
      </c>
      <c r="E141" s="28">
        <v>0</v>
      </c>
      <c r="F141" s="8">
        <f t="shared" si="31"/>
        <v>-500</v>
      </c>
      <c r="G141" s="10">
        <f t="shared" si="32"/>
        <v>-1</v>
      </c>
    </row>
    <row r="142" spans="1:7" ht="12.75" customHeight="1" x14ac:dyDescent="0.3">
      <c r="B142" s="1" t="s">
        <v>381</v>
      </c>
      <c r="C142" s="8"/>
      <c r="D142" s="28"/>
      <c r="E142" s="28"/>
      <c r="F142" s="8"/>
      <c r="G142" s="10"/>
    </row>
    <row r="143" spans="1:7" ht="12.75" customHeight="1" x14ac:dyDescent="0.3">
      <c r="B143" s="1" t="s">
        <v>383</v>
      </c>
      <c r="C143" s="8"/>
      <c r="D143" s="28"/>
      <c r="E143" s="28">
        <v>2000</v>
      </c>
      <c r="F143" s="8">
        <f t="shared" ref="F143:F145" si="33">E143-D143</f>
        <v>2000</v>
      </c>
      <c r="G143" s="10">
        <v>1</v>
      </c>
    </row>
    <row r="144" spans="1:7" ht="12.75" customHeight="1" x14ac:dyDescent="0.3">
      <c r="B144" s="1" t="s">
        <v>384</v>
      </c>
      <c r="C144" s="8"/>
      <c r="D144" s="28"/>
      <c r="E144" s="28">
        <v>2500</v>
      </c>
      <c r="F144" s="8">
        <f t="shared" si="33"/>
        <v>2500</v>
      </c>
      <c r="G144" s="10">
        <v>1</v>
      </c>
    </row>
    <row r="145" spans="1:7" ht="12.75" customHeight="1" x14ac:dyDescent="0.3">
      <c r="B145" s="1" t="s">
        <v>382</v>
      </c>
      <c r="C145" s="8"/>
      <c r="D145" s="28"/>
      <c r="E145" s="28">
        <v>2000</v>
      </c>
      <c r="F145" s="8">
        <f t="shared" si="33"/>
        <v>2000</v>
      </c>
      <c r="G145" s="10">
        <v>1</v>
      </c>
    </row>
    <row r="146" spans="1:7" ht="12.75" customHeight="1" x14ac:dyDescent="0.3">
      <c r="B146" s="1" t="s">
        <v>90</v>
      </c>
      <c r="C146" s="8">
        <v>1000</v>
      </c>
      <c r="D146" s="28">
        <v>1000</v>
      </c>
      <c r="E146" s="28">
        <v>1000</v>
      </c>
      <c r="F146" s="8">
        <f t="shared" si="31"/>
        <v>0</v>
      </c>
      <c r="G146" s="10">
        <f t="shared" si="32"/>
        <v>0</v>
      </c>
    </row>
    <row r="147" spans="1:7" ht="12.75" customHeight="1" x14ac:dyDescent="0.3">
      <c r="B147" s="1" t="s">
        <v>385</v>
      </c>
      <c r="C147" s="8"/>
      <c r="D147" s="28"/>
      <c r="E147" s="28">
        <v>700</v>
      </c>
      <c r="F147" s="8"/>
      <c r="G147" s="10"/>
    </row>
    <row r="148" spans="1:7" ht="12.75" customHeight="1" x14ac:dyDescent="0.3">
      <c r="B148" s="1" t="s">
        <v>91</v>
      </c>
      <c r="C148" s="8">
        <v>500</v>
      </c>
      <c r="D148" s="28">
        <v>200</v>
      </c>
      <c r="E148" s="28">
        <v>300</v>
      </c>
      <c r="F148" s="8">
        <f t="shared" si="31"/>
        <v>100</v>
      </c>
      <c r="G148" s="10">
        <f t="shared" si="32"/>
        <v>0.5</v>
      </c>
    </row>
    <row r="149" spans="1:7" ht="12.75" customHeight="1" x14ac:dyDescent="0.3">
      <c r="F149" s="2"/>
    </row>
    <row r="150" spans="1:7" ht="12.75" customHeight="1" x14ac:dyDescent="0.3">
      <c r="A150" s="1" t="s">
        <v>92</v>
      </c>
      <c r="C150" s="2">
        <f>SUM(C140:C148)</f>
        <v>3000</v>
      </c>
      <c r="D150" s="26">
        <f>SUM(D140:D148)</f>
        <v>2000</v>
      </c>
      <c r="E150" s="26">
        <f>SUM(E140:E148)</f>
        <v>9150</v>
      </c>
      <c r="F150" s="8">
        <f>E150-D150</f>
        <v>7150</v>
      </c>
      <c r="G150" s="10">
        <f>(E150-D150)/D150</f>
        <v>3.5750000000000002</v>
      </c>
    </row>
    <row r="151" spans="1:7" ht="12.75" customHeight="1" x14ac:dyDescent="0.3">
      <c r="F151" s="2"/>
    </row>
    <row r="152" spans="1:7" ht="12.75" customHeight="1" x14ac:dyDescent="0.3">
      <c r="A152" s="1" t="s">
        <v>93</v>
      </c>
      <c r="F152" s="2"/>
    </row>
    <row r="153" spans="1:7" ht="12.75" customHeight="1" x14ac:dyDescent="0.3">
      <c r="B153" s="1" t="s">
        <v>339</v>
      </c>
      <c r="C153" s="8">
        <v>22627</v>
      </c>
      <c r="D153" s="28">
        <v>4753.4399999999996</v>
      </c>
      <c r="E153" s="28">
        <v>23000</v>
      </c>
      <c r="F153" s="8">
        <f>E153-D153</f>
        <v>18246.560000000001</v>
      </c>
      <c r="G153" s="10">
        <f>(E153-D153)/D153</f>
        <v>3.8386010973105797</v>
      </c>
    </row>
    <row r="154" spans="1:7" ht="12.75" customHeight="1" x14ac:dyDescent="0.3">
      <c r="A154" s="1" t="s">
        <v>94</v>
      </c>
      <c r="F154" s="2"/>
    </row>
    <row r="155" spans="1:7" ht="12.75" customHeight="1" x14ac:dyDescent="0.3">
      <c r="B155" s="1" t="s">
        <v>95</v>
      </c>
      <c r="C155" s="8">
        <v>100</v>
      </c>
      <c r="D155" s="28">
        <v>100</v>
      </c>
      <c r="E155" s="28">
        <v>600</v>
      </c>
      <c r="F155" s="8">
        <f t="shared" ref="F155:F159" si="34">E155-D155</f>
        <v>500</v>
      </c>
      <c r="G155" s="10">
        <f t="shared" ref="G155:G158" si="35">(E155-D155)/D155</f>
        <v>5</v>
      </c>
    </row>
    <row r="156" spans="1:7" ht="12.75" customHeight="1" x14ac:dyDescent="0.3">
      <c r="B156" s="1" t="s">
        <v>100</v>
      </c>
      <c r="C156" s="8">
        <v>6000</v>
      </c>
      <c r="D156" s="28">
        <v>0</v>
      </c>
      <c r="E156" s="28">
        <v>0</v>
      </c>
      <c r="F156" s="8">
        <f t="shared" si="34"/>
        <v>0</v>
      </c>
      <c r="G156" s="10"/>
    </row>
    <row r="157" spans="1:7" ht="12.75" customHeight="1" x14ac:dyDescent="0.3">
      <c r="B157" s="1" t="s">
        <v>101</v>
      </c>
      <c r="C157" s="8">
        <v>0</v>
      </c>
      <c r="D157" s="28">
        <v>0</v>
      </c>
      <c r="E157" s="28">
        <v>0</v>
      </c>
      <c r="F157" s="8">
        <f t="shared" si="34"/>
        <v>0</v>
      </c>
      <c r="G157" s="10"/>
    </row>
    <row r="158" spans="1:7" ht="12.75" customHeight="1" x14ac:dyDescent="0.3">
      <c r="B158" s="1" t="s">
        <v>107</v>
      </c>
      <c r="C158" s="8">
        <v>0</v>
      </c>
      <c r="D158" s="28">
        <v>5497.6</v>
      </c>
      <c r="E158" s="28">
        <v>0</v>
      </c>
      <c r="F158" s="8">
        <f t="shared" si="34"/>
        <v>-5497.6</v>
      </c>
      <c r="G158" s="10">
        <f t="shared" si="35"/>
        <v>-1</v>
      </c>
    </row>
    <row r="159" spans="1:7" ht="12.75" customHeight="1" x14ac:dyDescent="0.3">
      <c r="B159" s="9" t="s">
        <v>106</v>
      </c>
      <c r="C159" s="7">
        <v>0</v>
      </c>
      <c r="D159" s="32">
        <v>0</v>
      </c>
      <c r="E159" s="32">
        <v>12325</v>
      </c>
      <c r="F159" s="8">
        <f t="shared" si="34"/>
        <v>12325</v>
      </c>
      <c r="G159" s="10"/>
    </row>
    <row r="160" spans="1:7" ht="12.75" customHeight="1" x14ac:dyDescent="0.3">
      <c r="F160" s="2"/>
    </row>
    <row r="161" spans="1:7" ht="12.75" customHeight="1" x14ac:dyDescent="0.3">
      <c r="A161" s="1" t="s">
        <v>96</v>
      </c>
      <c r="C161" s="2">
        <f>SUM(C39,C73,C86,C105,C118,C129,C137,C150,C153,C155,C156,C157,C158,C159)</f>
        <v>443648.261</v>
      </c>
      <c r="D161" s="26">
        <f>SUM(D39,D73,D86,D105,D118,D129,D137,D150,D153,D155,D156,D157,D158,D159)</f>
        <v>430226.76793374994</v>
      </c>
      <c r="E161" s="26">
        <f>SUM(E39,E73,E86,E105,E118,E129,E137,E150,E153,E155,E156,E157,E158,E159)</f>
        <v>530232.74362799991</v>
      </c>
      <c r="F161" s="8">
        <f>E161-D161</f>
        <v>100005.97569424997</v>
      </c>
      <c r="G161" s="10">
        <f>(E161-D161)/D161</f>
        <v>0.2324494502621226</v>
      </c>
    </row>
    <row r="162" spans="1:7" ht="12.75" customHeight="1" x14ac:dyDescent="0.3">
      <c r="F162" s="2"/>
    </row>
    <row r="163" spans="1:7" ht="12.75" customHeight="1" x14ac:dyDescent="0.3">
      <c r="A163" s="1" t="s">
        <v>97</v>
      </c>
      <c r="C163" s="2">
        <f>C22-C161</f>
        <v>-32970.260999999999</v>
      </c>
      <c r="D163" s="26">
        <f>D22-D161</f>
        <v>-18261.767933749943</v>
      </c>
      <c r="E163" s="26">
        <f>E22-E161</f>
        <v>-565.00362799991854</v>
      </c>
      <c r="F163" s="8">
        <f>E163-D163</f>
        <v>17696.764305750025</v>
      </c>
      <c r="G163" s="10"/>
    </row>
    <row r="164" spans="1:7" ht="12.75" customHeight="1" x14ac:dyDescent="0.3">
      <c r="F164" s="2"/>
    </row>
    <row r="165" spans="1:7" ht="12.75" customHeight="1" x14ac:dyDescent="0.3">
      <c r="D165" s="35">
        <v>-5.2999999999999999E-2</v>
      </c>
      <c r="E165" s="35">
        <v>-5.2999999999999999E-2</v>
      </c>
    </row>
    <row r="166" spans="1:7" ht="12.75" customHeight="1" x14ac:dyDescent="0.3">
      <c r="D166" s="34">
        <f>D163/D161</f>
        <v>-4.2446842676609205E-2</v>
      </c>
      <c r="E166" s="34">
        <f>E163/E161</f>
        <v>-1.0655766449540753E-3</v>
      </c>
    </row>
    <row r="167" spans="1:7" ht="12.75" customHeight="1" x14ac:dyDescent="0.3"/>
    <row r="168" spans="1:7" ht="12.75" customHeight="1" x14ac:dyDescent="0.3">
      <c r="C168" s="8"/>
    </row>
    <row r="169" spans="1:7" ht="12.75" customHeight="1" x14ac:dyDescent="0.3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39771-211B-4E5B-8763-98B98D743989}">
  <dimension ref="A1:F260"/>
  <sheetViews>
    <sheetView workbookViewId="0"/>
  </sheetViews>
  <sheetFormatPr defaultColWidth="7.28515625" defaultRowHeight="15" x14ac:dyDescent="0.3"/>
  <cols>
    <col min="1" max="1" width="30.7109375" bestFit="1" customWidth="1"/>
    <col min="2" max="6" width="16.85546875" bestFit="1" customWidth="1"/>
  </cols>
  <sheetData>
    <row r="1" spans="1:6" x14ac:dyDescent="0.3">
      <c r="A1" s="14"/>
      <c r="B1" s="15" t="s">
        <v>110</v>
      </c>
      <c r="C1" s="15" t="s">
        <v>111</v>
      </c>
      <c r="D1" s="15" t="s">
        <v>112</v>
      </c>
      <c r="E1" s="15" t="s">
        <v>113</v>
      </c>
      <c r="F1" s="15" t="s">
        <v>114</v>
      </c>
    </row>
    <row r="2" spans="1:6" x14ac:dyDescent="0.3">
      <c r="A2" s="16" t="s">
        <v>2</v>
      </c>
      <c r="B2" s="17">
        <v>0</v>
      </c>
      <c r="C2" s="17">
        <v>0</v>
      </c>
      <c r="D2" s="17">
        <v>0</v>
      </c>
      <c r="E2" s="17">
        <v>0</v>
      </c>
      <c r="F2" s="17">
        <v>0</v>
      </c>
    </row>
    <row r="3" spans="1:6" x14ac:dyDescent="0.3">
      <c r="A3" s="16" t="s">
        <v>115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</row>
    <row r="4" spans="1:6" x14ac:dyDescent="0.3">
      <c r="A4" s="16" t="s">
        <v>116</v>
      </c>
      <c r="B4" s="17">
        <v>251533.98</v>
      </c>
      <c r="C4" s="17">
        <v>323157.76000000001</v>
      </c>
      <c r="D4" s="17">
        <v>306807.67</v>
      </c>
      <c r="E4" s="17">
        <v>288617.44</v>
      </c>
      <c r="F4" s="17">
        <v>260618.48</v>
      </c>
    </row>
    <row r="5" spans="1:6" x14ac:dyDescent="0.3">
      <c r="A5" s="16" t="s">
        <v>117</v>
      </c>
      <c r="B5" s="17">
        <v>5580.93</v>
      </c>
      <c r="C5" s="17">
        <v>12593.2</v>
      </c>
      <c r="D5" s="17">
        <v>8723.82</v>
      </c>
      <c r="E5" s="17">
        <v>7099.01</v>
      </c>
      <c r="F5" s="17">
        <v>6923.22</v>
      </c>
    </row>
    <row r="6" spans="1:6" x14ac:dyDescent="0.3">
      <c r="A6" s="16" t="s">
        <v>118</v>
      </c>
      <c r="B6" s="17">
        <v>65</v>
      </c>
      <c r="C6" s="17">
        <v>75</v>
      </c>
      <c r="D6" s="17">
        <v>2812.34</v>
      </c>
      <c r="E6" s="17">
        <v>3513.21</v>
      </c>
      <c r="F6" s="17">
        <v>4777.1099999999997</v>
      </c>
    </row>
    <row r="7" spans="1:6" x14ac:dyDescent="0.3">
      <c r="A7" s="16" t="s">
        <v>119</v>
      </c>
      <c r="B7" s="17">
        <v>0</v>
      </c>
      <c r="C7" s="17">
        <v>0</v>
      </c>
      <c r="D7" s="17">
        <v>0</v>
      </c>
      <c r="E7" s="17">
        <v>300</v>
      </c>
      <c r="F7" s="17">
        <v>2270</v>
      </c>
    </row>
    <row r="8" spans="1:6" x14ac:dyDescent="0.3">
      <c r="A8" s="16" t="s">
        <v>120</v>
      </c>
      <c r="B8" s="17">
        <v>257179.91</v>
      </c>
      <c r="C8" s="17">
        <v>335825.96</v>
      </c>
      <c r="D8" s="17">
        <v>318343.83</v>
      </c>
      <c r="E8" s="17">
        <v>299529.65999999997</v>
      </c>
      <c r="F8" s="17">
        <v>274588.81</v>
      </c>
    </row>
    <row r="9" spans="1:6" x14ac:dyDescent="0.3">
      <c r="A9" s="16" t="s">
        <v>121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</row>
    <row r="10" spans="1:6" x14ac:dyDescent="0.3">
      <c r="A10" s="16" t="s">
        <v>122</v>
      </c>
      <c r="B10" s="17">
        <v>0</v>
      </c>
      <c r="C10" s="17">
        <v>0</v>
      </c>
      <c r="D10" s="17">
        <v>0</v>
      </c>
      <c r="E10" s="17">
        <v>14623.36</v>
      </c>
      <c r="F10" s="17">
        <v>13962.46</v>
      </c>
    </row>
    <row r="11" spans="1:6" x14ac:dyDescent="0.3">
      <c r="A11" s="16" t="s">
        <v>123</v>
      </c>
      <c r="B11" s="17">
        <v>0</v>
      </c>
      <c r="C11" s="17">
        <v>0</v>
      </c>
      <c r="D11" s="17">
        <v>0</v>
      </c>
      <c r="E11" s="17">
        <v>12362.86</v>
      </c>
      <c r="F11" s="17">
        <v>8000</v>
      </c>
    </row>
    <row r="12" spans="1:6" x14ac:dyDescent="0.3">
      <c r="A12" s="16" t="s">
        <v>124</v>
      </c>
      <c r="B12" s="17">
        <v>54469.47</v>
      </c>
      <c r="C12" s="17">
        <v>18281.13</v>
      </c>
      <c r="D12" s="17">
        <v>36188.339999999997</v>
      </c>
      <c r="E12" s="17">
        <v>0</v>
      </c>
      <c r="F12" s="17">
        <v>0</v>
      </c>
    </row>
    <row r="13" spans="1:6" x14ac:dyDescent="0.3">
      <c r="A13" s="16" t="s">
        <v>125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</row>
    <row r="14" spans="1:6" x14ac:dyDescent="0.3">
      <c r="A14" s="16" t="s">
        <v>126</v>
      </c>
      <c r="B14" s="17">
        <v>0</v>
      </c>
      <c r="C14" s="17">
        <v>1570.85</v>
      </c>
      <c r="D14" s="17">
        <v>3758.84</v>
      </c>
      <c r="E14" s="17">
        <v>6509.39</v>
      </c>
      <c r="F14" s="17">
        <v>3260</v>
      </c>
    </row>
    <row r="15" spans="1:6" x14ac:dyDescent="0.3">
      <c r="A15" s="16" t="s">
        <v>127</v>
      </c>
      <c r="B15" s="17">
        <v>0</v>
      </c>
      <c r="C15" s="17">
        <v>0</v>
      </c>
      <c r="D15" s="17">
        <v>1844.87</v>
      </c>
      <c r="E15" s="17">
        <v>2139.23</v>
      </c>
      <c r="F15" s="17">
        <v>460</v>
      </c>
    </row>
    <row r="16" spans="1:6" x14ac:dyDescent="0.3">
      <c r="A16" s="16" t="s">
        <v>128</v>
      </c>
      <c r="B16" s="17">
        <v>25215.15</v>
      </c>
      <c r="C16" s="17">
        <v>1826.6</v>
      </c>
      <c r="D16" s="17">
        <v>35815</v>
      </c>
      <c r="E16" s="17">
        <v>27912.71</v>
      </c>
      <c r="F16" s="17">
        <v>28853.15</v>
      </c>
    </row>
    <row r="17" spans="1:6" x14ac:dyDescent="0.3">
      <c r="A17" s="16" t="s">
        <v>129</v>
      </c>
      <c r="B17" s="17">
        <v>0</v>
      </c>
      <c r="C17" s="17">
        <v>0</v>
      </c>
      <c r="D17" s="17">
        <v>0</v>
      </c>
      <c r="E17" s="17">
        <v>0</v>
      </c>
      <c r="F17" s="17">
        <v>17903.62</v>
      </c>
    </row>
    <row r="18" spans="1:6" x14ac:dyDescent="0.3">
      <c r="A18" s="16" t="s">
        <v>130</v>
      </c>
      <c r="B18" s="17">
        <v>0</v>
      </c>
      <c r="C18" s="17">
        <v>0</v>
      </c>
      <c r="D18" s="17">
        <v>1376</v>
      </c>
      <c r="E18" s="17">
        <v>1547.85</v>
      </c>
      <c r="F18" s="17">
        <v>2840</v>
      </c>
    </row>
    <row r="19" spans="1:6" x14ac:dyDescent="0.3">
      <c r="A19" s="16" t="s">
        <v>131</v>
      </c>
      <c r="B19" s="17">
        <v>435.31</v>
      </c>
      <c r="C19" s="17">
        <v>594.48</v>
      </c>
      <c r="D19" s="17">
        <v>375.01</v>
      </c>
      <c r="E19" s="17">
        <v>269.10000000000002</v>
      </c>
      <c r="F19" s="17">
        <v>158.86000000000001</v>
      </c>
    </row>
    <row r="20" spans="1:6" x14ac:dyDescent="0.3">
      <c r="A20" s="16" t="s">
        <v>132</v>
      </c>
      <c r="B20" s="17">
        <v>25650.46</v>
      </c>
      <c r="C20" s="17">
        <v>3991.93</v>
      </c>
      <c r="D20" s="17">
        <v>43169.72</v>
      </c>
      <c r="E20" s="17">
        <v>38378.28</v>
      </c>
      <c r="F20" s="17">
        <v>53475.63</v>
      </c>
    </row>
    <row r="21" spans="1:6" x14ac:dyDescent="0.3">
      <c r="A21" s="16" t="s">
        <v>133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</row>
    <row r="22" spans="1:6" x14ac:dyDescent="0.3">
      <c r="A22" s="16" t="s">
        <v>134</v>
      </c>
      <c r="B22" s="17">
        <v>0</v>
      </c>
      <c r="C22" s="17">
        <v>0</v>
      </c>
      <c r="D22" s="17">
        <v>9000</v>
      </c>
      <c r="E22" s="17">
        <v>14350</v>
      </c>
      <c r="F22" s="17">
        <v>15605</v>
      </c>
    </row>
    <row r="23" spans="1:6" x14ac:dyDescent="0.3">
      <c r="A23" s="16" t="s">
        <v>135</v>
      </c>
      <c r="B23" s="17">
        <v>0</v>
      </c>
      <c r="C23" s="17">
        <v>50</v>
      </c>
      <c r="D23" s="17">
        <v>0</v>
      </c>
      <c r="E23" s="17">
        <v>1300</v>
      </c>
      <c r="F23" s="17">
        <v>700</v>
      </c>
    </row>
    <row r="24" spans="1:6" x14ac:dyDescent="0.3">
      <c r="A24" s="16" t="s">
        <v>136</v>
      </c>
      <c r="B24" s="17">
        <v>0</v>
      </c>
      <c r="C24" s="17">
        <v>90</v>
      </c>
      <c r="D24" s="17">
        <v>390</v>
      </c>
      <c r="E24" s="17">
        <v>380</v>
      </c>
      <c r="F24" s="17">
        <v>914</v>
      </c>
    </row>
    <row r="25" spans="1:6" x14ac:dyDescent="0.3">
      <c r="A25" s="16" t="s">
        <v>137</v>
      </c>
      <c r="B25" s="17">
        <v>1144</v>
      </c>
      <c r="C25" s="17">
        <v>0</v>
      </c>
      <c r="D25" s="17">
        <v>35</v>
      </c>
      <c r="E25" s="17">
        <v>525</v>
      </c>
      <c r="F25" s="17">
        <v>75</v>
      </c>
    </row>
    <row r="26" spans="1:6" x14ac:dyDescent="0.3">
      <c r="A26" s="16" t="s">
        <v>138</v>
      </c>
      <c r="B26" s="17">
        <v>1144</v>
      </c>
      <c r="C26" s="17">
        <v>140</v>
      </c>
      <c r="D26" s="17">
        <v>9425</v>
      </c>
      <c r="E26" s="17">
        <v>16555</v>
      </c>
      <c r="F26" s="17">
        <v>17294</v>
      </c>
    </row>
    <row r="27" spans="1:6" x14ac:dyDescent="0.3">
      <c r="A27" s="16" t="s">
        <v>139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</row>
    <row r="28" spans="1:6" x14ac:dyDescent="0.3">
      <c r="A28" s="16" t="s">
        <v>140</v>
      </c>
      <c r="B28" s="17">
        <v>16655.099999999999</v>
      </c>
      <c r="C28" s="17">
        <v>19986.12</v>
      </c>
      <c r="D28" s="17">
        <v>19660.11</v>
      </c>
      <c r="E28" s="17">
        <v>19403.009999999998</v>
      </c>
      <c r="F28" s="17">
        <v>18898.98</v>
      </c>
    </row>
    <row r="29" spans="1:6" x14ac:dyDescent="0.3">
      <c r="A29" s="16" t="s">
        <v>141</v>
      </c>
      <c r="B29" s="17">
        <v>8789.1</v>
      </c>
      <c r="C29" s="17">
        <v>11124</v>
      </c>
      <c r="D29" s="17">
        <v>11097</v>
      </c>
      <c r="E29" s="17">
        <v>10800</v>
      </c>
      <c r="F29" s="17">
        <v>9450</v>
      </c>
    </row>
    <row r="30" spans="1:6" x14ac:dyDescent="0.3">
      <c r="A30" s="16" t="s">
        <v>142</v>
      </c>
      <c r="B30" s="17">
        <v>3981</v>
      </c>
      <c r="C30" s="17">
        <v>1540</v>
      </c>
      <c r="D30" s="17">
        <v>1647.32</v>
      </c>
      <c r="E30" s="17">
        <v>2688.02</v>
      </c>
      <c r="F30" s="17">
        <v>2200</v>
      </c>
    </row>
    <row r="31" spans="1:6" x14ac:dyDescent="0.3">
      <c r="A31" s="16" t="s">
        <v>143</v>
      </c>
      <c r="B31" s="17">
        <v>2001</v>
      </c>
      <c r="C31" s="17">
        <v>2898</v>
      </c>
      <c r="D31" s="17">
        <v>2309</v>
      </c>
      <c r="E31" s="17">
        <v>2400</v>
      </c>
      <c r="F31" s="17">
        <v>2400</v>
      </c>
    </row>
    <row r="32" spans="1:6" x14ac:dyDescent="0.3">
      <c r="A32" s="16" t="s">
        <v>144</v>
      </c>
      <c r="B32" s="17">
        <v>560</v>
      </c>
      <c r="C32" s="17">
        <v>0</v>
      </c>
      <c r="D32" s="17">
        <v>280</v>
      </c>
      <c r="E32" s="17">
        <v>300</v>
      </c>
      <c r="F32" s="17">
        <v>260</v>
      </c>
    </row>
    <row r="33" spans="1:6" x14ac:dyDescent="0.3">
      <c r="A33" s="16" t="s">
        <v>145</v>
      </c>
      <c r="B33" s="17">
        <v>-2270.98</v>
      </c>
      <c r="C33" s="17">
        <v>0</v>
      </c>
      <c r="D33" s="17">
        <v>18670</v>
      </c>
      <c r="E33" s="17">
        <v>17595</v>
      </c>
      <c r="F33" s="17">
        <v>12900</v>
      </c>
    </row>
    <row r="34" spans="1:6" x14ac:dyDescent="0.3">
      <c r="A34" s="16" t="s">
        <v>146</v>
      </c>
      <c r="B34" s="17">
        <v>150</v>
      </c>
      <c r="C34" s="17">
        <v>0</v>
      </c>
      <c r="D34" s="17">
        <v>225</v>
      </c>
      <c r="E34" s="17">
        <v>275</v>
      </c>
      <c r="F34" s="17">
        <v>650</v>
      </c>
    </row>
    <row r="35" spans="1:6" x14ac:dyDescent="0.3">
      <c r="A35" s="16" t="s">
        <v>147</v>
      </c>
      <c r="B35" s="17">
        <v>0</v>
      </c>
      <c r="C35" s="17">
        <v>0</v>
      </c>
      <c r="D35" s="17">
        <v>402.5</v>
      </c>
      <c r="E35" s="17">
        <v>565</v>
      </c>
      <c r="F35" s="17">
        <v>60</v>
      </c>
    </row>
    <row r="36" spans="1:6" x14ac:dyDescent="0.3">
      <c r="A36" s="16" t="s">
        <v>148</v>
      </c>
      <c r="B36" s="17">
        <v>400</v>
      </c>
      <c r="C36" s="17">
        <v>664</v>
      </c>
      <c r="D36" s="17">
        <v>520</v>
      </c>
      <c r="E36" s="17">
        <v>750</v>
      </c>
      <c r="F36" s="17">
        <v>726</v>
      </c>
    </row>
    <row r="37" spans="1:6" x14ac:dyDescent="0.3">
      <c r="A37" s="16" t="s">
        <v>149</v>
      </c>
      <c r="B37" s="17">
        <v>0</v>
      </c>
      <c r="C37" s="17">
        <v>0</v>
      </c>
      <c r="D37" s="17">
        <v>1800</v>
      </c>
      <c r="E37" s="17">
        <v>2015</v>
      </c>
      <c r="F37" s="17">
        <v>1800</v>
      </c>
    </row>
    <row r="38" spans="1:6" x14ac:dyDescent="0.3">
      <c r="A38" s="16" t="s">
        <v>150</v>
      </c>
      <c r="B38" s="17">
        <v>30265.22</v>
      </c>
      <c r="C38" s="17">
        <v>36212.120000000003</v>
      </c>
      <c r="D38" s="17">
        <v>56610.93</v>
      </c>
      <c r="E38" s="17">
        <v>56791.03</v>
      </c>
      <c r="F38" s="17">
        <v>49344.98</v>
      </c>
    </row>
    <row r="39" spans="1:6" x14ac:dyDescent="0.3">
      <c r="A39" s="16" t="s">
        <v>151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</row>
    <row r="40" spans="1:6" x14ac:dyDescent="0.3">
      <c r="A40" s="16" t="s">
        <v>152</v>
      </c>
      <c r="B40" s="17">
        <v>3704.46</v>
      </c>
      <c r="C40" s="17">
        <v>4337.21</v>
      </c>
      <c r="D40" s="17">
        <v>4245.29</v>
      </c>
      <c r="E40" s="17">
        <v>4161.6899999999996</v>
      </c>
      <c r="F40" s="17">
        <v>3985.08</v>
      </c>
    </row>
    <row r="41" spans="1:6" x14ac:dyDescent="0.3">
      <c r="A41" s="16" t="s">
        <v>153</v>
      </c>
      <c r="B41" s="17">
        <v>659.6</v>
      </c>
      <c r="C41" s="17">
        <v>258.36</v>
      </c>
      <c r="D41" s="17">
        <v>573.28</v>
      </c>
      <c r="E41" s="17">
        <v>684.5</v>
      </c>
      <c r="F41" s="17">
        <v>335.52</v>
      </c>
    </row>
    <row r="42" spans="1:6" x14ac:dyDescent="0.3">
      <c r="A42" s="16" t="s">
        <v>154</v>
      </c>
      <c r="B42" s="17">
        <v>720.1</v>
      </c>
      <c r="C42" s="17">
        <v>692.05</v>
      </c>
      <c r="D42" s="17">
        <v>1853.63</v>
      </c>
      <c r="E42" s="17">
        <v>1502.67</v>
      </c>
      <c r="F42" s="17">
        <v>1144.68</v>
      </c>
    </row>
    <row r="43" spans="1:6" x14ac:dyDescent="0.3">
      <c r="A43" s="16" t="s">
        <v>155</v>
      </c>
      <c r="B43" s="17">
        <v>1393.68</v>
      </c>
      <c r="C43" s="17">
        <v>2169.38</v>
      </c>
      <c r="D43" s="17">
        <v>3284.14</v>
      </c>
      <c r="E43" s="17">
        <v>1955.52</v>
      </c>
      <c r="F43" s="17">
        <v>1757.54</v>
      </c>
    </row>
    <row r="44" spans="1:6" x14ac:dyDescent="0.3">
      <c r="A44" s="16" t="s">
        <v>156</v>
      </c>
      <c r="B44" s="17">
        <v>6477.84</v>
      </c>
      <c r="C44" s="17">
        <v>7457</v>
      </c>
      <c r="D44" s="17">
        <v>9956.34</v>
      </c>
      <c r="E44" s="17">
        <v>8304.3799999999992</v>
      </c>
      <c r="F44" s="17">
        <v>7222.82</v>
      </c>
    </row>
    <row r="45" spans="1:6" x14ac:dyDescent="0.3">
      <c r="A45" s="16" t="s">
        <v>157</v>
      </c>
      <c r="B45" s="17">
        <v>118006.99</v>
      </c>
      <c r="C45" s="17">
        <v>66082.179999999993</v>
      </c>
      <c r="D45" s="17">
        <v>155350.32999999999</v>
      </c>
      <c r="E45" s="17">
        <v>147014.91</v>
      </c>
      <c r="F45" s="17">
        <v>149299.89000000001</v>
      </c>
    </row>
    <row r="46" spans="1:6" x14ac:dyDescent="0.3">
      <c r="A46" s="16" t="s">
        <v>158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</row>
    <row r="47" spans="1:6" x14ac:dyDescent="0.3">
      <c r="A47" s="16" t="s">
        <v>159</v>
      </c>
      <c r="B47" s="17">
        <v>155</v>
      </c>
      <c r="C47" s="17">
        <v>0</v>
      </c>
      <c r="D47" s="17">
        <v>0</v>
      </c>
      <c r="E47" s="17">
        <v>0</v>
      </c>
      <c r="F47" s="17">
        <v>25</v>
      </c>
    </row>
    <row r="48" spans="1:6" x14ac:dyDescent="0.3">
      <c r="A48" s="16" t="s">
        <v>160</v>
      </c>
      <c r="B48" s="17">
        <v>0</v>
      </c>
      <c r="C48" s="17">
        <v>0</v>
      </c>
      <c r="D48" s="17">
        <v>0</v>
      </c>
      <c r="E48" s="17">
        <v>0</v>
      </c>
      <c r="F48" s="17">
        <v>10.8</v>
      </c>
    </row>
    <row r="49" spans="1:6" x14ac:dyDescent="0.3">
      <c r="A49" s="16" t="s">
        <v>161</v>
      </c>
      <c r="B49" s="17">
        <v>0.02</v>
      </c>
      <c r="C49" s="17">
        <v>476.36</v>
      </c>
      <c r="D49" s="17">
        <v>207.45</v>
      </c>
      <c r="E49" s="17">
        <v>375.16</v>
      </c>
      <c r="F49" s="17">
        <v>195.92</v>
      </c>
    </row>
    <row r="50" spans="1:6" x14ac:dyDescent="0.3">
      <c r="A50" s="16" t="s">
        <v>162</v>
      </c>
      <c r="B50" s="17">
        <v>155.02000000000001</v>
      </c>
      <c r="C50" s="17">
        <v>476.36</v>
      </c>
      <c r="D50" s="17">
        <v>207.45</v>
      </c>
      <c r="E50" s="17">
        <v>375.16</v>
      </c>
      <c r="F50" s="17">
        <v>231.72</v>
      </c>
    </row>
    <row r="51" spans="1:6" x14ac:dyDescent="0.3">
      <c r="A51" s="16" t="s">
        <v>163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</row>
    <row r="52" spans="1:6" x14ac:dyDescent="0.3">
      <c r="A52" s="16" t="s">
        <v>164</v>
      </c>
      <c r="B52" s="17">
        <v>8894.6</v>
      </c>
      <c r="C52" s="17">
        <v>1650</v>
      </c>
      <c r="D52" s="17">
        <v>51452</v>
      </c>
      <c r="E52" s="17">
        <v>5550</v>
      </c>
      <c r="F52" s="17">
        <v>18250</v>
      </c>
    </row>
    <row r="53" spans="1:6" x14ac:dyDescent="0.3">
      <c r="A53" s="16" t="s">
        <v>165</v>
      </c>
      <c r="B53" s="17">
        <v>0</v>
      </c>
      <c r="C53" s="17">
        <v>0</v>
      </c>
      <c r="D53" s="17">
        <v>564.69000000000005</v>
      </c>
      <c r="E53" s="17">
        <v>0</v>
      </c>
      <c r="F53" s="17">
        <v>0</v>
      </c>
    </row>
    <row r="54" spans="1:6" x14ac:dyDescent="0.3">
      <c r="A54" s="16" t="s">
        <v>166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</row>
    <row r="55" spans="1:6" x14ac:dyDescent="0.3">
      <c r="A55" s="16" t="s">
        <v>167</v>
      </c>
      <c r="B55" s="17">
        <v>10339.209999999999</v>
      </c>
      <c r="C55" s="17">
        <v>0</v>
      </c>
      <c r="D55" s="17">
        <v>204.98</v>
      </c>
      <c r="E55" s="17">
        <v>19500</v>
      </c>
      <c r="F55" s="17">
        <v>11250</v>
      </c>
    </row>
    <row r="56" spans="1:6" x14ac:dyDescent="0.3">
      <c r="A56" s="16" t="s">
        <v>168</v>
      </c>
      <c r="B56" s="17">
        <v>0</v>
      </c>
      <c r="C56" s="17">
        <v>17000</v>
      </c>
      <c r="D56" s="17">
        <v>0</v>
      </c>
      <c r="E56" s="17">
        <v>0</v>
      </c>
      <c r="F56" s="17">
        <v>0</v>
      </c>
    </row>
    <row r="57" spans="1:6" x14ac:dyDescent="0.3">
      <c r="A57" s="16" t="s">
        <v>169</v>
      </c>
      <c r="B57" s="17">
        <v>16379.97</v>
      </c>
      <c r="C57" s="17">
        <v>0</v>
      </c>
      <c r="D57" s="17">
        <v>0</v>
      </c>
      <c r="E57" s="17">
        <v>0</v>
      </c>
      <c r="F57" s="17">
        <v>0</v>
      </c>
    </row>
    <row r="58" spans="1:6" x14ac:dyDescent="0.3">
      <c r="A58" s="16" t="s">
        <v>170</v>
      </c>
      <c r="B58" s="17">
        <v>26719.18</v>
      </c>
      <c r="C58" s="17">
        <v>17000</v>
      </c>
      <c r="D58" s="17">
        <v>204.98</v>
      </c>
      <c r="E58" s="17">
        <v>19500</v>
      </c>
      <c r="F58" s="17">
        <v>11250</v>
      </c>
    </row>
    <row r="59" spans="1:6" x14ac:dyDescent="0.3">
      <c r="A59" s="16" t="s">
        <v>171</v>
      </c>
      <c r="B59" s="17">
        <v>0</v>
      </c>
      <c r="C59" s="17">
        <v>0</v>
      </c>
      <c r="D59" s="17">
        <v>0</v>
      </c>
      <c r="E59" s="17">
        <v>6511</v>
      </c>
      <c r="F59" s="17">
        <v>13000</v>
      </c>
    </row>
    <row r="60" spans="1:6" x14ac:dyDescent="0.3">
      <c r="A60" s="16" t="s">
        <v>172</v>
      </c>
      <c r="B60" s="17">
        <v>0</v>
      </c>
      <c r="C60" s="17">
        <v>452</v>
      </c>
      <c r="D60" s="17">
        <v>48626.39</v>
      </c>
      <c r="E60" s="17">
        <v>735.52</v>
      </c>
      <c r="F60" s="17">
        <v>40000</v>
      </c>
    </row>
    <row r="61" spans="1:6" x14ac:dyDescent="0.3">
      <c r="A61" s="16" t="s">
        <v>173</v>
      </c>
      <c r="B61" s="17">
        <v>5334</v>
      </c>
      <c r="C61" s="17">
        <v>5242.5</v>
      </c>
      <c r="D61" s="17">
        <v>5816.47</v>
      </c>
      <c r="E61" s="17">
        <v>5060.59</v>
      </c>
      <c r="F61" s="17">
        <v>4853.63</v>
      </c>
    </row>
    <row r="62" spans="1:6" x14ac:dyDescent="0.3">
      <c r="A62" s="16" t="s">
        <v>174</v>
      </c>
      <c r="B62" s="17">
        <v>0</v>
      </c>
      <c r="C62" s="17">
        <v>1762.5</v>
      </c>
      <c r="D62" s="17">
        <v>1486.6</v>
      </c>
      <c r="E62" s="17">
        <v>1608</v>
      </c>
      <c r="F62" s="17">
        <v>2447.75</v>
      </c>
    </row>
    <row r="63" spans="1:6" x14ac:dyDescent="0.3">
      <c r="A63" s="16" t="s">
        <v>175</v>
      </c>
      <c r="B63" s="17">
        <v>0</v>
      </c>
      <c r="C63" s="17">
        <v>0</v>
      </c>
      <c r="D63" s="17">
        <v>3309</v>
      </c>
      <c r="E63" s="17">
        <v>5803.22</v>
      </c>
      <c r="F63" s="17">
        <v>5478.22</v>
      </c>
    </row>
    <row r="64" spans="1:6" x14ac:dyDescent="0.3">
      <c r="A64" s="16" t="s">
        <v>176</v>
      </c>
      <c r="B64" s="17">
        <v>1050</v>
      </c>
      <c r="C64" s="17">
        <v>0</v>
      </c>
      <c r="D64" s="17">
        <v>0</v>
      </c>
      <c r="E64" s="17">
        <v>50</v>
      </c>
      <c r="F64" s="17">
        <v>1150</v>
      </c>
    </row>
    <row r="65" spans="1:6" x14ac:dyDescent="0.3">
      <c r="A65" s="16" t="s">
        <v>177</v>
      </c>
      <c r="B65" s="17">
        <v>0</v>
      </c>
      <c r="C65" s="17">
        <v>0</v>
      </c>
      <c r="D65" s="17">
        <v>820</v>
      </c>
      <c r="E65" s="17">
        <v>11142.35</v>
      </c>
      <c r="F65" s="17">
        <v>0</v>
      </c>
    </row>
    <row r="66" spans="1:6" x14ac:dyDescent="0.3">
      <c r="A66" s="16" t="s">
        <v>178</v>
      </c>
      <c r="B66" s="17">
        <v>0</v>
      </c>
      <c r="C66" s="17">
        <v>0</v>
      </c>
      <c r="D66" s="17">
        <v>300</v>
      </c>
      <c r="E66" s="17">
        <v>0</v>
      </c>
      <c r="F66" s="17">
        <v>0</v>
      </c>
    </row>
    <row r="67" spans="1:6" x14ac:dyDescent="0.3">
      <c r="A67" s="16" t="s">
        <v>179</v>
      </c>
      <c r="B67" s="17">
        <v>3274.34</v>
      </c>
      <c r="C67" s="17">
        <v>76545.3</v>
      </c>
      <c r="D67" s="17">
        <v>17202</v>
      </c>
      <c r="E67" s="17">
        <v>14267.06</v>
      </c>
      <c r="F67" s="17">
        <v>6694.09</v>
      </c>
    </row>
    <row r="68" spans="1:6" x14ac:dyDescent="0.3">
      <c r="A68" s="16" t="s">
        <v>180</v>
      </c>
      <c r="B68" s="17">
        <v>22150.83</v>
      </c>
      <c r="C68" s="17">
        <v>11534</v>
      </c>
      <c r="D68" s="17">
        <v>7602.09</v>
      </c>
      <c r="E68" s="17">
        <v>2260</v>
      </c>
      <c r="F68" s="17">
        <v>7928</v>
      </c>
    </row>
    <row r="69" spans="1:6" x14ac:dyDescent="0.3">
      <c r="A69" s="16" t="s">
        <v>181</v>
      </c>
      <c r="B69" s="17">
        <v>0</v>
      </c>
      <c r="C69" s="17">
        <v>0</v>
      </c>
      <c r="D69" s="17">
        <v>0</v>
      </c>
      <c r="E69" s="17">
        <v>0</v>
      </c>
      <c r="F69" s="17">
        <v>70</v>
      </c>
    </row>
    <row r="70" spans="1:6" x14ac:dyDescent="0.3">
      <c r="A70" s="16" t="s">
        <v>182</v>
      </c>
      <c r="B70" s="17">
        <v>0</v>
      </c>
      <c r="C70" s="17">
        <v>0</v>
      </c>
      <c r="D70" s="17">
        <v>0</v>
      </c>
      <c r="E70" s="17">
        <v>2000</v>
      </c>
      <c r="F70" s="17">
        <v>31348.52</v>
      </c>
    </row>
    <row r="71" spans="1:6" x14ac:dyDescent="0.3">
      <c r="A71" s="16" t="s">
        <v>183</v>
      </c>
      <c r="B71" s="17">
        <v>15</v>
      </c>
      <c r="C71" s="17">
        <v>195</v>
      </c>
      <c r="D71" s="17">
        <v>305</v>
      </c>
      <c r="E71" s="17">
        <v>438.78</v>
      </c>
      <c r="F71" s="17">
        <v>1135.52</v>
      </c>
    </row>
    <row r="72" spans="1:6" x14ac:dyDescent="0.3">
      <c r="A72" s="16" t="s">
        <v>184</v>
      </c>
      <c r="B72" s="17">
        <v>100</v>
      </c>
      <c r="C72" s="17">
        <v>0</v>
      </c>
      <c r="D72" s="17">
        <v>80</v>
      </c>
      <c r="E72" s="17">
        <v>0</v>
      </c>
      <c r="F72" s="17">
        <v>175</v>
      </c>
    </row>
    <row r="73" spans="1:6" x14ac:dyDescent="0.3">
      <c r="A73" s="16" t="s">
        <v>185</v>
      </c>
      <c r="B73" s="17">
        <v>0</v>
      </c>
      <c r="C73" s="17">
        <v>0</v>
      </c>
      <c r="D73" s="17">
        <v>275</v>
      </c>
      <c r="E73" s="17">
        <v>0</v>
      </c>
      <c r="F73" s="17">
        <v>0</v>
      </c>
    </row>
    <row r="74" spans="1:6" x14ac:dyDescent="0.3">
      <c r="A74" s="16" t="s">
        <v>186</v>
      </c>
      <c r="B74" s="17">
        <v>4650</v>
      </c>
      <c r="C74" s="17">
        <v>0</v>
      </c>
      <c r="D74" s="17">
        <v>5168</v>
      </c>
      <c r="E74" s="17">
        <v>5974</v>
      </c>
      <c r="F74" s="17">
        <v>3625</v>
      </c>
    </row>
    <row r="75" spans="1:6" x14ac:dyDescent="0.3">
      <c r="A75" s="16" t="s">
        <v>187</v>
      </c>
      <c r="B75" s="17">
        <v>1389</v>
      </c>
      <c r="C75" s="17">
        <v>3910.75</v>
      </c>
      <c r="D75" s="17">
        <v>3511</v>
      </c>
      <c r="E75" s="17">
        <v>2603.5</v>
      </c>
      <c r="F75" s="17">
        <v>2322.5</v>
      </c>
    </row>
    <row r="76" spans="1:6" x14ac:dyDescent="0.3">
      <c r="A76" s="16" t="s">
        <v>188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</row>
    <row r="77" spans="1:6" x14ac:dyDescent="0.3">
      <c r="A77" s="16" t="s">
        <v>189</v>
      </c>
      <c r="B77" s="17">
        <v>350</v>
      </c>
      <c r="C77" s="17">
        <v>400</v>
      </c>
      <c r="D77" s="17">
        <v>0</v>
      </c>
      <c r="E77" s="17">
        <v>200</v>
      </c>
      <c r="F77" s="17">
        <v>750</v>
      </c>
    </row>
    <row r="78" spans="1:6" x14ac:dyDescent="0.3">
      <c r="A78" s="16" t="s">
        <v>190</v>
      </c>
      <c r="B78" s="17">
        <v>73926.95</v>
      </c>
      <c r="C78" s="17">
        <v>118692.05</v>
      </c>
      <c r="D78" s="17">
        <v>146723.22</v>
      </c>
      <c r="E78" s="17">
        <v>83704.02</v>
      </c>
      <c r="F78" s="17">
        <v>150478.23000000001</v>
      </c>
    </row>
    <row r="79" spans="1:6" x14ac:dyDescent="0.3">
      <c r="A79" s="16" t="s">
        <v>191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</row>
    <row r="80" spans="1:6" x14ac:dyDescent="0.3">
      <c r="A80" s="16" t="s">
        <v>192</v>
      </c>
      <c r="B80" s="17">
        <v>9203.4500000000007</v>
      </c>
      <c r="C80" s="17">
        <v>4.49</v>
      </c>
      <c r="D80" s="17">
        <v>13681.87</v>
      </c>
      <c r="E80" s="17">
        <v>20788.82</v>
      </c>
      <c r="F80" s="17">
        <v>17721.04</v>
      </c>
    </row>
    <row r="81" spans="1:6" x14ac:dyDescent="0.3">
      <c r="A81" s="16" t="s">
        <v>193</v>
      </c>
      <c r="B81" s="17">
        <v>0</v>
      </c>
      <c r="C81" s="17">
        <v>0</v>
      </c>
      <c r="D81" s="17">
        <v>8825</v>
      </c>
      <c r="E81" s="17">
        <v>4575</v>
      </c>
      <c r="F81" s="17">
        <v>0</v>
      </c>
    </row>
    <row r="82" spans="1:6" x14ac:dyDescent="0.3">
      <c r="A82" s="16" t="s">
        <v>194</v>
      </c>
      <c r="B82" s="17">
        <v>0</v>
      </c>
      <c r="C82" s="17">
        <v>12150</v>
      </c>
      <c r="D82" s="17">
        <v>0</v>
      </c>
      <c r="E82" s="17">
        <v>0</v>
      </c>
      <c r="F82" s="17">
        <v>0</v>
      </c>
    </row>
    <row r="83" spans="1:6" x14ac:dyDescent="0.3">
      <c r="A83" s="16" t="s">
        <v>195</v>
      </c>
      <c r="B83" s="17">
        <v>9203.4500000000007</v>
      </c>
      <c r="C83" s="17">
        <v>12154.49</v>
      </c>
      <c r="D83" s="17">
        <v>22506.87</v>
      </c>
      <c r="E83" s="17">
        <v>25363.82</v>
      </c>
      <c r="F83" s="17">
        <v>17721.04</v>
      </c>
    </row>
    <row r="84" spans="1:6" x14ac:dyDescent="0.3">
      <c r="A84" s="16" t="s">
        <v>196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</row>
    <row r="85" spans="1:6" x14ac:dyDescent="0.3">
      <c r="A85" s="16" t="s">
        <v>197</v>
      </c>
      <c r="B85" s="17">
        <v>0</v>
      </c>
      <c r="C85" s="17">
        <v>0</v>
      </c>
      <c r="D85" s="17">
        <v>0</v>
      </c>
      <c r="E85" s="17">
        <v>0</v>
      </c>
      <c r="F85" s="17">
        <v>25000</v>
      </c>
    </row>
    <row r="86" spans="1:6" x14ac:dyDescent="0.3">
      <c r="A86" s="16" t="s">
        <v>198</v>
      </c>
      <c r="B86" s="17">
        <v>41975.78</v>
      </c>
      <c r="C86" s="17">
        <v>154354.01999999999</v>
      </c>
      <c r="D86" s="17">
        <v>83741.7</v>
      </c>
      <c r="E86" s="17">
        <v>77910.78</v>
      </c>
      <c r="F86" s="17">
        <v>36046.720000000001</v>
      </c>
    </row>
    <row r="87" spans="1:6" x14ac:dyDescent="0.3">
      <c r="A87" s="16" t="s">
        <v>199</v>
      </c>
      <c r="B87" s="17">
        <v>41975.78</v>
      </c>
      <c r="C87" s="17">
        <v>154354.01999999999</v>
      </c>
      <c r="D87" s="17">
        <v>83741.7</v>
      </c>
      <c r="E87" s="17">
        <v>77910.78</v>
      </c>
      <c r="F87" s="17">
        <v>61046.720000000001</v>
      </c>
    </row>
    <row r="88" spans="1:6" x14ac:dyDescent="0.3">
      <c r="A88" s="16" t="s">
        <v>16</v>
      </c>
      <c r="B88" s="17">
        <v>500448.1</v>
      </c>
      <c r="C88" s="17">
        <v>687585.06</v>
      </c>
      <c r="D88" s="17">
        <v>726873.4</v>
      </c>
      <c r="E88" s="17">
        <v>633898.35</v>
      </c>
      <c r="F88" s="17">
        <v>653366.41</v>
      </c>
    </row>
    <row r="89" spans="1:6" x14ac:dyDescent="0.3">
      <c r="A89" s="14"/>
      <c r="B89" s="17">
        <v>0</v>
      </c>
      <c r="C89" s="17">
        <v>0</v>
      </c>
      <c r="D89" s="17">
        <v>0</v>
      </c>
      <c r="E89" s="17">
        <v>0</v>
      </c>
      <c r="F89" s="17">
        <v>0</v>
      </c>
    </row>
    <row r="90" spans="1:6" x14ac:dyDescent="0.3">
      <c r="A90" s="16" t="s">
        <v>17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</row>
    <row r="91" spans="1:6" x14ac:dyDescent="0.3">
      <c r="A91" s="16" t="s">
        <v>200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</row>
    <row r="92" spans="1:6" x14ac:dyDescent="0.3">
      <c r="A92" s="16" t="s">
        <v>201</v>
      </c>
      <c r="B92" s="17">
        <v>325</v>
      </c>
      <c r="C92" s="17">
        <v>0</v>
      </c>
      <c r="D92" s="17">
        <v>746.02</v>
      </c>
      <c r="E92" s="17">
        <v>499</v>
      </c>
      <c r="F92" s="17">
        <v>815.47</v>
      </c>
    </row>
    <row r="93" spans="1:6" x14ac:dyDescent="0.3">
      <c r="A93" s="16" t="s">
        <v>202</v>
      </c>
      <c r="B93" s="17">
        <v>160</v>
      </c>
      <c r="C93" s="17">
        <v>0</v>
      </c>
      <c r="D93" s="17">
        <v>0</v>
      </c>
      <c r="E93" s="17">
        <v>251.39</v>
      </c>
      <c r="F93" s="17">
        <v>646.17999999999995</v>
      </c>
    </row>
    <row r="94" spans="1:6" x14ac:dyDescent="0.3">
      <c r="A94" s="16" t="s">
        <v>203</v>
      </c>
      <c r="B94" s="17">
        <v>1456.36</v>
      </c>
      <c r="C94" s="17">
        <v>2170.14</v>
      </c>
      <c r="D94" s="17">
        <v>2040.33</v>
      </c>
      <c r="E94" s="17">
        <v>2057</v>
      </c>
      <c r="F94" s="17">
        <v>2482.46</v>
      </c>
    </row>
    <row r="95" spans="1:6" x14ac:dyDescent="0.3">
      <c r="A95" s="16" t="s">
        <v>204</v>
      </c>
      <c r="B95" s="17">
        <v>183.75</v>
      </c>
      <c r="C95" s="17">
        <v>448.84</v>
      </c>
      <c r="D95" s="17">
        <v>1950.16</v>
      </c>
      <c r="E95" s="17">
        <v>2009.28</v>
      </c>
      <c r="F95" s="17">
        <v>2212.58</v>
      </c>
    </row>
    <row r="96" spans="1:6" x14ac:dyDescent="0.3">
      <c r="A96" s="16" t="s">
        <v>205</v>
      </c>
      <c r="B96" s="17">
        <v>6290.13</v>
      </c>
      <c r="C96" s="17">
        <v>8713.6299999999992</v>
      </c>
      <c r="D96" s="17">
        <v>10317.81</v>
      </c>
      <c r="E96" s="17">
        <v>10430.25</v>
      </c>
      <c r="F96" s="17">
        <v>9956.5400000000009</v>
      </c>
    </row>
    <row r="97" spans="1:6" x14ac:dyDescent="0.3">
      <c r="A97" s="16" t="s">
        <v>206</v>
      </c>
      <c r="B97" s="17">
        <v>0</v>
      </c>
      <c r="C97" s="17">
        <v>75</v>
      </c>
      <c r="D97" s="17">
        <v>911.25</v>
      </c>
      <c r="E97" s="17">
        <v>1290</v>
      </c>
      <c r="F97" s="17">
        <v>1505</v>
      </c>
    </row>
    <row r="98" spans="1:6" x14ac:dyDescent="0.3">
      <c r="A98" s="16" t="s">
        <v>207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</row>
    <row r="99" spans="1:6" x14ac:dyDescent="0.3">
      <c r="A99" s="16" t="s">
        <v>208</v>
      </c>
      <c r="B99" s="17">
        <v>1331.42</v>
      </c>
      <c r="C99" s="17">
        <v>1965.28</v>
      </c>
      <c r="D99" s="17">
        <v>1344.35</v>
      </c>
      <c r="E99" s="17">
        <v>1296.5999999999999</v>
      </c>
      <c r="F99" s="17">
        <v>393.75</v>
      </c>
    </row>
    <row r="100" spans="1:6" x14ac:dyDescent="0.3">
      <c r="A100" s="16" t="s">
        <v>209</v>
      </c>
      <c r="B100" s="17">
        <v>635.97</v>
      </c>
      <c r="C100" s="17">
        <v>666.04</v>
      </c>
      <c r="D100" s="17">
        <v>991.42</v>
      </c>
      <c r="E100" s="17">
        <v>1206.6099999999999</v>
      </c>
      <c r="F100" s="17">
        <v>1404.03</v>
      </c>
    </row>
    <row r="101" spans="1:6" x14ac:dyDescent="0.3">
      <c r="A101" s="16" t="s">
        <v>210</v>
      </c>
      <c r="B101" s="17">
        <v>478.36</v>
      </c>
      <c r="C101" s="17">
        <v>1302.1400000000001</v>
      </c>
      <c r="D101" s="17">
        <v>332.49</v>
      </c>
      <c r="E101" s="17">
        <v>101.67</v>
      </c>
      <c r="F101" s="17">
        <v>93.84</v>
      </c>
    </row>
    <row r="102" spans="1:6" x14ac:dyDescent="0.3">
      <c r="A102" s="16" t="s">
        <v>211</v>
      </c>
      <c r="B102" s="17">
        <v>0</v>
      </c>
      <c r="C102" s="17">
        <v>0</v>
      </c>
      <c r="D102" s="17">
        <v>25</v>
      </c>
      <c r="E102" s="17">
        <v>454.72</v>
      </c>
      <c r="F102" s="17">
        <v>1261.74</v>
      </c>
    </row>
    <row r="103" spans="1:6" x14ac:dyDescent="0.3">
      <c r="A103" s="16" t="s">
        <v>212</v>
      </c>
      <c r="B103" s="17">
        <v>0</v>
      </c>
      <c r="C103" s="17">
        <v>0</v>
      </c>
      <c r="D103" s="17">
        <v>62</v>
      </c>
      <c r="E103" s="17">
        <v>0</v>
      </c>
      <c r="F103" s="17">
        <v>0</v>
      </c>
    </row>
    <row r="104" spans="1:6" x14ac:dyDescent="0.3">
      <c r="A104" s="16" t="s">
        <v>213</v>
      </c>
      <c r="B104" s="17">
        <v>2445.75</v>
      </c>
      <c r="C104" s="17">
        <v>3933.46</v>
      </c>
      <c r="D104" s="17">
        <v>2755.26</v>
      </c>
      <c r="E104" s="17">
        <v>3059.6</v>
      </c>
      <c r="F104" s="17">
        <v>3153.36</v>
      </c>
    </row>
    <row r="105" spans="1:6" x14ac:dyDescent="0.3">
      <c r="A105" s="16" t="s">
        <v>214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</row>
    <row r="106" spans="1:6" x14ac:dyDescent="0.3">
      <c r="A106" s="16" t="s">
        <v>215</v>
      </c>
      <c r="B106" s="17">
        <v>19743.75</v>
      </c>
      <c r="C106" s="17">
        <v>25937.040000000001</v>
      </c>
      <c r="D106" s="17">
        <v>24971.040000000001</v>
      </c>
      <c r="E106" s="17">
        <v>24243.96</v>
      </c>
      <c r="F106" s="17">
        <v>23769</v>
      </c>
    </row>
    <row r="107" spans="1:6" x14ac:dyDescent="0.3">
      <c r="A107" s="16" t="s">
        <v>216</v>
      </c>
      <c r="B107" s="17">
        <v>0</v>
      </c>
      <c r="C107" s="17">
        <v>0</v>
      </c>
      <c r="D107" s="17">
        <v>966</v>
      </c>
      <c r="E107" s="17">
        <v>938.04</v>
      </c>
      <c r="F107" s="17">
        <v>0</v>
      </c>
    </row>
    <row r="108" spans="1:6" x14ac:dyDescent="0.3">
      <c r="A108" s="16" t="s">
        <v>217</v>
      </c>
      <c r="B108" s="17">
        <v>1974.78</v>
      </c>
      <c r="C108" s="17">
        <v>2809.93</v>
      </c>
      <c r="D108" s="17">
        <v>2496.96</v>
      </c>
      <c r="E108" s="17">
        <v>2424</v>
      </c>
      <c r="F108" s="17">
        <v>2376.96</v>
      </c>
    </row>
    <row r="109" spans="1:6" x14ac:dyDescent="0.3">
      <c r="A109" s="16" t="s">
        <v>218</v>
      </c>
      <c r="B109" s="17">
        <v>21718.53</v>
      </c>
      <c r="C109" s="17">
        <v>28746.97</v>
      </c>
      <c r="D109" s="17">
        <v>28434</v>
      </c>
      <c r="E109" s="17">
        <v>27606</v>
      </c>
      <c r="F109" s="17">
        <v>26145.96</v>
      </c>
    </row>
    <row r="110" spans="1:6" x14ac:dyDescent="0.3">
      <c r="A110" s="16" t="s">
        <v>219</v>
      </c>
      <c r="B110" s="17">
        <v>32579.52</v>
      </c>
      <c r="C110" s="17">
        <v>44088.04</v>
      </c>
      <c r="D110" s="17">
        <v>47154.83</v>
      </c>
      <c r="E110" s="17">
        <v>47202.52</v>
      </c>
      <c r="F110" s="17">
        <v>46917.55</v>
      </c>
    </row>
    <row r="111" spans="1:6" x14ac:dyDescent="0.3">
      <c r="A111" s="16" t="s">
        <v>220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</row>
    <row r="112" spans="1:6" x14ac:dyDescent="0.3">
      <c r="A112" s="16" t="s">
        <v>221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</row>
    <row r="113" spans="1:6" x14ac:dyDescent="0.3">
      <c r="A113" s="16" t="s">
        <v>222</v>
      </c>
      <c r="B113" s="17">
        <v>0</v>
      </c>
      <c r="C113" s="17">
        <v>0</v>
      </c>
      <c r="D113" s="17">
        <v>104.1</v>
      </c>
      <c r="E113" s="17">
        <v>90.77</v>
      </c>
      <c r="F113" s="17">
        <v>200</v>
      </c>
    </row>
    <row r="114" spans="1:6" x14ac:dyDescent="0.3">
      <c r="A114" s="16" t="s">
        <v>223</v>
      </c>
      <c r="B114" s="17">
        <v>3743.39</v>
      </c>
      <c r="C114" s="17">
        <v>2526.69</v>
      </c>
      <c r="D114" s="17">
        <v>2571.1799999999998</v>
      </c>
      <c r="E114" s="17">
        <v>3047.35</v>
      </c>
      <c r="F114" s="17">
        <v>3643.09</v>
      </c>
    </row>
    <row r="115" spans="1:6" x14ac:dyDescent="0.3">
      <c r="A115" s="16" t="s">
        <v>224</v>
      </c>
      <c r="B115" s="17">
        <v>1049.3499999999999</v>
      </c>
      <c r="C115" s="17">
        <v>1509.17</v>
      </c>
      <c r="D115" s="17">
        <v>1193.45</v>
      </c>
      <c r="E115" s="17">
        <v>1048.8499999999999</v>
      </c>
      <c r="F115" s="17">
        <v>1345.48</v>
      </c>
    </row>
    <row r="116" spans="1:6" x14ac:dyDescent="0.3">
      <c r="A116" s="16" t="s">
        <v>225</v>
      </c>
      <c r="B116" s="17">
        <v>536.09</v>
      </c>
      <c r="C116" s="17">
        <v>270.92</v>
      </c>
      <c r="D116" s="17">
        <v>1986.23</v>
      </c>
      <c r="E116" s="17">
        <v>1229.68</v>
      </c>
      <c r="F116" s="17">
        <v>1404.1</v>
      </c>
    </row>
    <row r="117" spans="1:6" x14ac:dyDescent="0.3">
      <c r="A117" s="16" t="s">
        <v>226</v>
      </c>
      <c r="B117" s="17">
        <v>150</v>
      </c>
      <c r="C117" s="17">
        <v>0</v>
      </c>
      <c r="D117" s="17">
        <v>150</v>
      </c>
      <c r="E117" s="17">
        <v>100</v>
      </c>
      <c r="F117" s="17">
        <v>957.25</v>
      </c>
    </row>
    <row r="118" spans="1:6" x14ac:dyDescent="0.3">
      <c r="A118" s="16" t="s">
        <v>227</v>
      </c>
      <c r="B118" s="17">
        <v>0</v>
      </c>
      <c r="C118" s="17">
        <v>0</v>
      </c>
      <c r="D118" s="17">
        <v>126.68</v>
      </c>
      <c r="E118" s="17">
        <v>138.47999999999999</v>
      </c>
      <c r="F118" s="17">
        <v>378.39</v>
      </c>
    </row>
    <row r="119" spans="1:6" x14ac:dyDescent="0.3">
      <c r="A119" s="16" t="s">
        <v>228</v>
      </c>
      <c r="B119" s="17">
        <v>992.27</v>
      </c>
      <c r="C119" s="17">
        <v>80</v>
      </c>
      <c r="D119" s="17">
        <v>837.32</v>
      </c>
      <c r="E119" s="17">
        <v>375.42</v>
      </c>
      <c r="F119" s="17">
        <v>393.76</v>
      </c>
    </row>
    <row r="120" spans="1:6" x14ac:dyDescent="0.3">
      <c r="A120" s="16" t="s">
        <v>229</v>
      </c>
      <c r="B120" s="17">
        <v>4592.83</v>
      </c>
      <c r="C120" s="17">
        <v>6610.34</v>
      </c>
      <c r="D120" s="17">
        <v>6602.44</v>
      </c>
      <c r="E120" s="17">
        <v>8786.27</v>
      </c>
      <c r="F120" s="17">
        <v>9706.2900000000009</v>
      </c>
    </row>
    <row r="121" spans="1:6" x14ac:dyDescent="0.3">
      <c r="A121" s="16" t="s">
        <v>230</v>
      </c>
      <c r="B121" s="17">
        <v>15903.32</v>
      </c>
      <c r="C121" s="17">
        <v>18440.509999999998</v>
      </c>
      <c r="D121" s="17">
        <v>16171.06</v>
      </c>
      <c r="E121" s="17">
        <v>18541.93</v>
      </c>
      <c r="F121" s="17">
        <v>17621.91</v>
      </c>
    </row>
    <row r="122" spans="1:6" x14ac:dyDescent="0.3">
      <c r="A122" s="16" t="s">
        <v>231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</row>
    <row r="123" spans="1:6" x14ac:dyDescent="0.3">
      <c r="A123" s="16" t="s">
        <v>232</v>
      </c>
      <c r="B123" s="17">
        <v>1039</v>
      </c>
      <c r="C123" s="17">
        <v>1021</v>
      </c>
      <c r="D123" s="17">
        <v>1050</v>
      </c>
      <c r="E123" s="17">
        <v>1072</v>
      </c>
      <c r="F123" s="17">
        <v>726</v>
      </c>
    </row>
    <row r="124" spans="1:6" x14ac:dyDescent="0.3">
      <c r="A124" s="16" t="s">
        <v>233</v>
      </c>
      <c r="B124" s="17">
        <v>402</v>
      </c>
      <c r="C124" s="17">
        <v>350</v>
      </c>
      <c r="D124" s="17">
        <v>350</v>
      </c>
      <c r="E124" s="17">
        <v>350</v>
      </c>
      <c r="F124" s="17">
        <v>350</v>
      </c>
    </row>
    <row r="125" spans="1:6" x14ac:dyDescent="0.3">
      <c r="A125" s="16" t="s">
        <v>234</v>
      </c>
      <c r="B125" s="17">
        <v>6040</v>
      </c>
      <c r="C125" s="17">
        <v>5600</v>
      </c>
      <c r="D125" s="17">
        <v>5257</v>
      </c>
      <c r="E125" s="17">
        <v>4948</v>
      </c>
      <c r="F125" s="17">
        <v>4698</v>
      </c>
    </row>
    <row r="126" spans="1:6" x14ac:dyDescent="0.3">
      <c r="A126" s="16" t="s">
        <v>235</v>
      </c>
      <c r="B126" s="17">
        <v>7481</v>
      </c>
      <c r="C126" s="17">
        <v>6971</v>
      </c>
      <c r="D126" s="17">
        <v>6657</v>
      </c>
      <c r="E126" s="17">
        <v>6370</v>
      </c>
      <c r="F126" s="17">
        <v>5774</v>
      </c>
    </row>
    <row r="127" spans="1:6" x14ac:dyDescent="0.3">
      <c r="A127" s="16" t="s">
        <v>236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</row>
    <row r="128" spans="1:6" x14ac:dyDescent="0.3">
      <c r="A128" s="16" t="s">
        <v>237</v>
      </c>
      <c r="B128" s="17">
        <v>6912.5</v>
      </c>
      <c r="C128" s="17">
        <v>9480</v>
      </c>
      <c r="D128" s="17">
        <v>15610</v>
      </c>
      <c r="E128" s="17">
        <v>19165</v>
      </c>
      <c r="F128" s="17">
        <v>14840</v>
      </c>
    </row>
    <row r="129" spans="1:6" x14ac:dyDescent="0.3">
      <c r="A129" s="16" t="s">
        <v>238</v>
      </c>
      <c r="B129" s="17">
        <v>1114</v>
      </c>
      <c r="C129" s="17">
        <v>1343.9</v>
      </c>
      <c r="D129" s="17">
        <v>1566.2</v>
      </c>
      <c r="E129" s="17">
        <v>954</v>
      </c>
      <c r="F129" s="17">
        <v>1065.5</v>
      </c>
    </row>
    <row r="130" spans="1:6" x14ac:dyDescent="0.3">
      <c r="A130" s="16" t="s">
        <v>239</v>
      </c>
      <c r="B130" s="17">
        <v>0</v>
      </c>
      <c r="C130" s="17">
        <v>0</v>
      </c>
      <c r="D130" s="17">
        <v>0</v>
      </c>
      <c r="E130" s="17">
        <v>150</v>
      </c>
      <c r="F130" s="17">
        <v>396</v>
      </c>
    </row>
    <row r="131" spans="1:6" x14ac:dyDescent="0.3">
      <c r="A131" s="16" t="s">
        <v>240</v>
      </c>
      <c r="B131" s="17">
        <v>8026.5</v>
      </c>
      <c r="C131" s="17">
        <v>10823.9</v>
      </c>
      <c r="D131" s="17">
        <v>17176.2</v>
      </c>
      <c r="E131" s="17">
        <v>20269</v>
      </c>
      <c r="F131" s="17">
        <v>16301.5</v>
      </c>
    </row>
    <row r="132" spans="1:6" x14ac:dyDescent="0.3">
      <c r="A132" s="16" t="s">
        <v>241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</row>
    <row r="133" spans="1:6" x14ac:dyDescent="0.3">
      <c r="A133" s="16" t="s">
        <v>242</v>
      </c>
      <c r="B133" s="17">
        <v>4095.09</v>
      </c>
      <c r="C133" s="17">
        <v>4839.3500000000004</v>
      </c>
      <c r="D133" s="17">
        <v>4099.17</v>
      </c>
      <c r="E133" s="17">
        <v>3376.64</v>
      </c>
      <c r="F133" s="17">
        <v>3160.73</v>
      </c>
    </row>
    <row r="134" spans="1:6" x14ac:dyDescent="0.3">
      <c r="A134" s="16" t="s">
        <v>243</v>
      </c>
      <c r="B134" s="17">
        <v>6951.17</v>
      </c>
      <c r="C134" s="17">
        <v>6072.64</v>
      </c>
      <c r="D134" s="17">
        <v>9647.2800000000007</v>
      </c>
      <c r="E134" s="17">
        <v>11065.23</v>
      </c>
      <c r="F134" s="17">
        <v>9873.2199999999993</v>
      </c>
    </row>
    <row r="135" spans="1:6" x14ac:dyDescent="0.3">
      <c r="A135" s="16" t="s">
        <v>244</v>
      </c>
      <c r="B135" s="17">
        <v>7044.82</v>
      </c>
      <c r="C135" s="17">
        <v>4222.49</v>
      </c>
      <c r="D135" s="17">
        <v>6064.34</v>
      </c>
      <c r="E135" s="17">
        <v>8365.7999999999993</v>
      </c>
      <c r="F135" s="17">
        <v>7461.45</v>
      </c>
    </row>
    <row r="136" spans="1:6" x14ac:dyDescent="0.3">
      <c r="A136" s="16" t="s">
        <v>245</v>
      </c>
      <c r="B136" s="17">
        <v>309.20999999999998</v>
      </c>
      <c r="C136" s="17">
        <v>429.04</v>
      </c>
      <c r="D136" s="17">
        <v>811.73</v>
      </c>
      <c r="E136" s="17">
        <v>423.44</v>
      </c>
      <c r="F136" s="17">
        <v>407.06</v>
      </c>
    </row>
    <row r="137" spans="1:6" x14ac:dyDescent="0.3">
      <c r="A137" s="16" t="s">
        <v>246</v>
      </c>
      <c r="B137" s="17">
        <v>18400.29</v>
      </c>
      <c r="C137" s="17">
        <v>15563.52</v>
      </c>
      <c r="D137" s="17">
        <v>20622.52</v>
      </c>
      <c r="E137" s="17">
        <v>23231.11</v>
      </c>
      <c r="F137" s="17">
        <v>20902.46</v>
      </c>
    </row>
    <row r="138" spans="1:6" x14ac:dyDescent="0.3">
      <c r="A138" s="16" t="s">
        <v>247</v>
      </c>
      <c r="B138" s="17">
        <v>60875.040000000001</v>
      </c>
      <c r="C138" s="17">
        <v>62796.05</v>
      </c>
      <c r="D138" s="17">
        <v>74198.179999999993</v>
      </c>
      <c r="E138" s="17">
        <v>83228.86</v>
      </c>
      <c r="F138" s="17">
        <v>78628.23</v>
      </c>
    </row>
    <row r="139" spans="1:6" x14ac:dyDescent="0.3">
      <c r="A139" s="16" t="s">
        <v>151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</row>
    <row r="140" spans="1:6" x14ac:dyDescent="0.3">
      <c r="A140" s="16" t="s">
        <v>248</v>
      </c>
      <c r="B140" s="17">
        <v>3289.1</v>
      </c>
      <c r="C140" s="17">
        <v>962.5</v>
      </c>
      <c r="D140" s="17">
        <v>2688.62</v>
      </c>
      <c r="E140" s="17">
        <v>592.23</v>
      </c>
      <c r="F140" s="17">
        <v>18.97</v>
      </c>
    </row>
    <row r="141" spans="1:6" x14ac:dyDescent="0.3">
      <c r="A141" s="16" t="s">
        <v>249</v>
      </c>
      <c r="B141" s="17">
        <v>2292.35</v>
      </c>
      <c r="C141" s="17">
        <v>4682.22</v>
      </c>
      <c r="D141" s="17">
        <v>4641.28</v>
      </c>
      <c r="E141" s="17">
        <v>4162.46</v>
      </c>
      <c r="F141" s="17">
        <v>4072.32</v>
      </c>
    </row>
    <row r="142" spans="1:6" x14ac:dyDescent="0.3">
      <c r="A142" s="16" t="s">
        <v>250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</row>
    <row r="143" spans="1:6" x14ac:dyDescent="0.3">
      <c r="A143" s="16" t="s">
        <v>251</v>
      </c>
      <c r="B143" s="17">
        <v>873.28</v>
      </c>
      <c r="C143" s="17">
        <v>1417.78</v>
      </c>
      <c r="D143" s="17">
        <v>824.69</v>
      </c>
      <c r="E143" s="17">
        <v>1620.43</v>
      </c>
      <c r="F143" s="17">
        <v>1365.95</v>
      </c>
    </row>
    <row r="144" spans="1:6" x14ac:dyDescent="0.3">
      <c r="A144" s="16" t="s">
        <v>252</v>
      </c>
      <c r="B144" s="17">
        <v>1690.45</v>
      </c>
      <c r="C144" s="17">
        <v>1522.75</v>
      </c>
      <c r="D144" s="17">
        <v>1832.34</v>
      </c>
      <c r="E144" s="17">
        <v>3117.14</v>
      </c>
      <c r="F144" s="17">
        <v>1906.64</v>
      </c>
    </row>
    <row r="145" spans="1:6" x14ac:dyDescent="0.3">
      <c r="A145" s="16" t="s">
        <v>253</v>
      </c>
      <c r="B145" s="17">
        <v>2563.73</v>
      </c>
      <c r="C145" s="17">
        <v>2940.53</v>
      </c>
      <c r="D145" s="17">
        <v>2657.03</v>
      </c>
      <c r="E145" s="17">
        <v>4737.57</v>
      </c>
      <c r="F145" s="17">
        <v>3272.59</v>
      </c>
    </row>
    <row r="146" spans="1:6" x14ac:dyDescent="0.3">
      <c r="A146" s="16" t="s">
        <v>156</v>
      </c>
      <c r="B146" s="17">
        <v>8145.18</v>
      </c>
      <c r="C146" s="17">
        <v>8585.25</v>
      </c>
      <c r="D146" s="17">
        <v>9986.93</v>
      </c>
      <c r="E146" s="17">
        <v>9492.26</v>
      </c>
      <c r="F146" s="17">
        <v>7363.88</v>
      </c>
    </row>
    <row r="147" spans="1:6" x14ac:dyDescent="0.3">
      <c r="A147" s="16" t="s">
        <v>254</v>
      </c>
      <c r="B147" s="17">
        <v>69020.22</v>
      </c>
      <c r="C147" s="17">
        <v>71381.3</v>
      </c>
      <c r="D147" s="17">
        <v>84185.11</v>
      </c>
      <c r="E147" s="17">
        <v>92721.12</v>
      </c>
      <c r="F147" s="17">
        <v>85992.11</v>
      </c>
    </row>
    <row r="148" spans="1:6" x14ac:dyDescent="0.3">
      <c r="A148" s="16" t="s">
        <v>255</v>
      </c>
      <c r="B148" s="17">
        <v>0</v>
      </c>
      <c r="C148" s="17">
        <v>0</v>
      </c>
      <c r="D148" s="17">
        <v>0</v>
      </c>
      <c r="E148" s="17">
        <v>0</v>
      </c>
      <c r="F148" s="17">
        <v>0</v>
      </c>
    </row>
    <row r="149" spans="1:6" x14ac:dyDescent="0.3">
      <c r="A149" s="16" t="s">
        <v>256</v>
      </c>
      <c r="B149" s="17">
        <v>0</v>
      </c>
      <c r="C149" s="17">
        <v>0</v>
      </c>
      <c r="D149" s="17">
        <v>240.39</v>
      </c>
      <c r="E149" s="17">
        <v>0</v>
      </c>
      <c r="F149" s="17">
        <v>144.16</v>
      </c>
    </row>
    <row r="150" spans="1:6" x14ac:dyDescent="0.3">
      <c r="A150" s="16" t="s">
        <v>257</v>
      </c>
      <c r="B150" s="17">
        <v>7267.11</v>
      </c>
      <c r="C150" s="17">
        <v>8402.66</v>
      </c>
      <c r="D150" s="17">
        <v>8237.41</v>
      </c>
      <c r="E150" s="17">
        <v>7642.84</v>
      </c>
      <c r="F150" s="17">
        <v>7693.22</v>
      </c>
    </row>
    <row r="151" spans="1:6" x14ac:dyDescent="0.3">
      <c r="A151" s="16" t="s">
        <v>258</v>
      </c>
      <c r="B151" s="17">
        <v>1630.05</v>
      </c>
      <c r="C151" s="17">
        <v>2940</v>
      </c>
      <c r="D151" s="17">
        <v>3652.5</v>
      </c>
      <c r="E151" s="17">
        <v>3927.5</v>
      </c>
      <c r="F151" s="17">
        <v>3915</v>
      </c>
    </row>
    <row r="152" spans="1:6" x14ac:dyDescent="0.3">
      <c r="A152" s="16" t="s">
        <v>259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</row>
    <row r="153" spans="1:6" x14ac:dyDescent="0.3">
      <c r="A153" s="16" t="s">
        <v>260</v>
      </c>
      <c r="B153" s="17">
        <v>40880.97</v>
      </c>
      <c r="C153" s="17">
        <v>50555.040000000001</v>
      </c>
      <c r="D153" s="17">
        <v>49010.04</v>
      </c>
      <c r="E153" s="17">
        <v>47583</v>
      </c>
      <c r="F153" s="17">
        <v>46650</v>
      </c>
    </row>
    <row r="154" spans="1:6" x14ac:dyDescent="0.3">
      <c r="A154" s="16" t="s">
        <v>261</v>
      </c>
      <c r="B154" s="17">
        <v>0</v>
      </c>
      <c r="C154" s="17">
        <v>0</v>
      </c>
      <c r="D154" s="17">
        <v>1545</v>
      </c>
      <c r="E154" s="17">
        <v>1500</v>
      </c>
      <c r="F154" s="17">
        <v>0</v>
      </c>
    </row>
    <row r="155" spans="1:6" x14ac:dyDescent="0.3">
      <c r="A155" s="16" t="s">
        <v>262</v>
      </c>
      <c r="B155" s="17">
        <v>4088.25</v>
      </c>
      <c r="C155" s="17">
        <v>5476.88</v>
      </c>
      <c r="D155" s="17">
        <v>4901.04</v>
      </c>
      <c r="E155" s="17">
        <v>4758</v>
      </c>
      <c r="F155" s="17">
        <v>4665</v>
      </c>
    </row>
    <row r="156" spans="1:6" x14ac:dyDescent="0.3">
      <c r="A156" s="16" t="s">
        <v>263</v>
      </c>
      <c r="B156" s="17">
        <v>5000</v>
      </c>
      <c r="C156" s="17">
        <v>2943.06</v>
      </c>
      <c r="D156" s="17">
        <v>3004.87</v>
      </c>
      <c r="E156" s="17">
        <v>3025.54</v>
      </c>
      <c r="F156" s="17">
        <v>2939.85</v>
      </c>
    </row>
    <row r="157" spans="1:6" x14ac:dyDescent="0.3">
      <c r="A157" s="16" t="s">
        <v>264</v>
      </c>
      <c r="B157" s="17">
        <v>49969.22</v>
      </c>
      <c r="C157" s="17">
        <v>58974.98</v>
      </c>
      <c r="D157" s="17">
        <v>58460.95</v>
      </c>
      <c r="E157" s="17">
        <v>56866.54</v>
      </c>
      <c r="F157" s="17">
        <v>54254.85</v>
      </c>
    </row>
    <row r="158" spans="1:6" x14ac:dyDescent="0.3">
      <c r="A158" s="16" t="s">
        <v>265</v>
      </c>
      <c r="B158" s="17">
        <v>58866.38</v>
      </c>
      <c r="C158" s="17">
        <v>70317.64</v>
      </c>
      <c r="D158" s="17">
        <v>70591.25</v>
      </c>
      <c r="E158" s="17">
        <v>68436.88</v>
      </c>
      <c r="F158" s="17">
        <v>66007.23</v>
      </c>
    </row>
    <row r="159" spans="1:6" x14ac:dyDescent="0.3">
      <c r="A159" s="16" t="s">
        <v>266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</row>
    <row r="160" spans="1:6" x14ac:dyDescent="0.3">
      <c r="A160" s="16" t="s">
        <v>267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</row>
    <row r="161" spans="1:6" x14ac:dyDescent="0.3">
      <c r="A161" s="16" t="s">
        <v>268</v>
      </c>
      <c r="B161" s="17">
        <v>44246.25</v>
      </c>
      <c r="C161" s="17">
        <v>24249</v>
      </c>
      <c r="D161" s="17">
        <v>50737.5</v>
      </c>
      <c r="E161" s="17">
        <v>49575</v>
      </c>
      <c r="F161" s="17">
        <v>39600</v>
      </c>
    </row>
    <row r="162" spans="1:6" x14ac:dyDescent="0.3">
      <c r="A162" s="16" t="s">
        <v>269</v>
      </c>
      <c r="B162" s="17">
        <v>28098</v>
      </c>
      <c r="C162" s="17">
        <v>62901</v>
      </c>
      <c r="D162" s="17">
        <v>36412.5</v>
      </c>
      <c r="E162" s="17">
        <v>32062.54</v>
      </c>
      <c r="F162" s="17">
        <v>32499.96</v>
      </c>
    </row>
    <row r="163" spans="1:6" x14ac:dyDescent="0.3">
      <c r="A163" s="16" t="s">
        <v>270</v>
      </c>
      <c r="B163" s="17">
        <v>5534.37</v>
      </c>
      <c r="C163" s="17">
        <v>6666.96</v>
      </c>
      <c r="D163" s="17">
        <v>6666.96</v>
      </c>
      <c r="E163" s="17">
        <v>6245.33</v>
      </c>
      <c r="F163" s="17">
        <v>5515.68</v>
      </c>
    </row>
    <row r="164" spans="1:6" x14ac:dyDescent="0.3">
      <c r="A164" s="16" t="s">
        <v>271</v>
      </c>
      <c r="B164" s="17">
        <v>77878.62</v>
      </c>
      <c r="C164" s="17">
        <v>93816.960000000006</v>
      </c>
      <c r="D164" s="17">
        <v>93816.960000000006</v>
      </c>
      <c r="E164" s="17">
        <v>87882.87</v>
      </c>
      <c r="F164" s="17">
        <v>77615.64</v>
      </c>
    </row>
    <row r="165" spans="1:6" x14ac:dyDescent="0.3">
      <c r="A165" s="16" t="s">
        <v>272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</row>
    <row r="166" spans="1:6" x14ac:dyDescent="0.3">
      <c r="A166" s="16" t="s">
        <v>273</v>
      </c>
      <c r="B166" s="17">
        <v>9049.4699999999993</v>
      </c>
      <c r="C166" s="17">
        <v>10443.290000000001</v>
      </c>
      <c r="D166" s="17">
        <v>9858.18</v>
      </c>
      <c r="E166" s="17">
        <v>7679.84</v>
      </c>
      <c r="F166" s="17">
        <v>0</v>
      </c>
    </row>
    <row r="167" spans="1:6" x14ac:dyDescent="0.3">
      <c r="A167" s="16" t="s">
        <v>274</v>
      </c>
      <c r="B167" s="17">
        <v>432</v>
      </c>
      <c r="C167" s="17">
        <v>576.01</v>
      </c>
      <c r="D167" s="17">
        <v>556.79999999999995</v>
      </c>
      <c r="E167" s="17">
        <v>666.36</v>
      </c>
      <c r="F167" s="17">
        <v>1344</v>
      </c>
    </row>
    <row r="168" spans="1:6" x14ac:dyDescent="0.3">
      <c r="A168" s="16" t="s">
        <v>275</v>
      </c>
      <c r="B168" s="17">
        <v>940.5</v>
      </c>
      <c r="C168" s="17">
        <v>1079.04</v>
      </c>
      <c r="D168" s="17">
        <v>1037.52</v>
      </c>
      <c r="E168" s="17">
        <v>970</v>
      </c>
      <c r="F168" s="17">
        <v>840</v>
      </c>
    </row>
    <row r="169" spans="1:6" x14ac:dyDescent="0.3">
      <c r="A169" s="16" t="s">
        <v>276</v>
      </c>
      <c r="B169" s="17">
        <v>607.67999999999995</v>
      </c>
      <c r="C169" s="17">
        <v>697.2</v>
      </c>
      <c r="D169" s="17">
        <v>687.24</v>
      </c>
      <c r="E169" s="17">
        <v>659.6</v>
      </c>
      <c r="F169" s="17">
        <v>571.20000000000005</v>
      </c>
    </row>
    <row r="170" spans="1:6" x14ac:dyDescent="0.3">
      <c r="A170" s="16" t="s">
        <v>277</v>
      </c>
      <c r="B170" s="17">
        <v>7234.47</v>
      </c>
      <c r="C170" s="17">
        <v>9441.25</v>
      </c>
      <c r="D170" s="17">
        <v>8715</v>
      </c>
      <c r="E170" s="17">
        <v>8163.79</v>
      </c>
      <c r="F170" s="17">
        <v>7209.96</v>
      </c>
    </row>
    <row r="171" spans="1:6" x14ac:dyDescent="0.3">
      <c r="A171" s="16" t="s">
        <v>278</v>
      </c>
      <c r="B171" s="17">
        <v>4618.4399999999996</v>
      </c>
      <c r="C171" s="17">
        <v>7844.09</v>
      </c>
      <c r="D171" s="17">
        <v>8807.09</v>
      </c>
      <c r="E171" s="17">
        <v>7888</v>
      </c>
      <c r="F171" s="17">
        <v>4352.76</v>
      </c>
    </row>
    <row r="172" spans="1:6" x14ac:dyDescent="0.3">
      <c r="A172" s="16" t="s">
        <v>279</v>
      </c>
      <c r="B172" s="17">
        <v>22882.560000000001</v>
      </c>
      <c r="C172" s="17">
        <v>30080.880000000001</v>
      </c>
      <c r="D172" s="17">
        <v>29661.83</v>
      </c>
      <c r="E172" s="17">
        <v>26027.59</v>
      </c>
      <c r="F172" s="17">
        <v>14317.92</v>
      </c>
    </row>
    <row r="173" spans="1:6" x14ac:dyDescent="0.3">
      <c r="A173" s="16" t="s">
        <v>280</v>
      </c>
      <c r="B173" s="17">
        <v>100761.18</v>
      </c>
      <c r="C173" s="17">
        <v>123897.84</v>
      </c>
      <c r="D173" s="17">
        <v>123478.79</v>
      </c>
      <c r="E173" s="17">
        <v>113910.46</v>
      </c>
      <c r="F173" s="17">
        <v>91933.56</v>
      </c>
    </row>
    <row r="174" spans="1:6" x14ac:dyDescent="0.3">
      <c r="A174" s="16" t="s">
        <v>281</v>
      </c>
      <c r="B174" s="17">
        <v>0</v>
      </c>
      <c r="C174" s="17">
        <v>0</v>
      </c>
      <c r="D174" s="17">
        <v>0</v>
      </c>
      <c r="E174" s="17">
        <v>0</v>
      </c>
      <c r="F174" s="17">
        <v>0</v>
      </c>
    </row>
    <row r="175" spans="1:6" x14ac:dyDescent="0.3">
      <c r="A175" s="16" t="s">
        <v>282</v>
      </c>
      <c r="B175" s="17">
        <v>993.36</v>
      </c>
      <c r="C175" s="17">
        <v>1540</v>
      </c>
      <c r="D175" s="17">
        <v>1225</v>
      </c>
      <c r="E175" s="17">
        <v>1103.8</v>
      </c>
      <c r="F175" s="17">
        <v>960.47</v>
      </c>
    </row>
    <row r="176" spans="1:6" x14ac:dyDescent="0.3">
      <c r="A176" s="16" t="s">
        <v>283</v>
      </c>
      <c r="B176" s="17">
        <v>0</v>
      </c>
      <c r="C176" s="17">
        <v>0</v>
      </c>
      <c r="D176" s="17">
        <v>357.57</v>
      </c>
      <c r="E176" s="17">
        <v>141.88</v>
      </c>
      <c r="F176" s="17">
        <v>434.37</v>
      </c>
    </row>
    <row r="177" spans="1:6" x14ac:dyDescent="0.3">
      <c r="A177" s="16" t="s">
        <v>284</v>
      </c>
      <c r="B177" s="17">
        <v>980.93</v>
      </c>
      <c r="C177" s="17">
        <v>784.27</v>
      </c>
      <c r="D177" s="17">
        <v>1851.12</v>
      </c>
      <c r="E177" s="17">
        <v>1374.14</v>
      </c>
      <c r="F177" s="17">
        <v>1691.94</v>
      </c>
    </row>
    <row r="178" spans="1:6" x14ac:dyDescent="0.3">
      <c r="A178" s="16" t="s">
        <v>285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</row>
    <row r="179" spans="1:6" x14ac:dyDescent="0.3">
      <c r="A179" s="16" t="s">
        <v>286</v>
      </c>
      <c r="B179" s="17">
        <v>23948.25</v>
      </c>
      <c r="C179" s="17">
        <v>34396.36</v>
      </c>
      <c r="D179" s="17">
        <v>52399.38</v>
      </c>
      <c r="E179" s="17">
        <v>55497.96</v>
      </c>
      <c r="F179" s="17">
        <v>54410.04</v>
      </c>
    </row>
    <row r="180" spans="1:6" x14ac:dyDescent="0.3">
      <c r="A180" s="16" t="s">
        <v>287</v>
      </c>
      <c r="B180" s="17">
        <v>0</v>
      </c>
      <c r="C180" s="17">
        <v>0</v>
      </c>
      <c r="D180" s="17">
        <v>1416.26</v>
      </c>
      <c r="E180" s="17">
        <v>1500</v>
      </c>
      <c r="F180" s="17">
        <v>0</v>
      </c>
    </row>
    <row r="181" spans="1:6" x14ac:dyDescent="0.3">
      <c r="A181" s="16" t="s">
        <v>288</v>
      </c>
      <c r="B181" s="17">
        <v>2394.7800000000002</v>
      </c>
      <c r="C181" s="17">
        <v>3684.3</v>
      </c>
      <c r="D181" s="17">
        <v>5716.32</v>
      </c>
      <c r="E181" s="17">
        <v>5550</v>
      </c>
      <c r="F181" s="17">
        <v>5441.04</v>
      </c>
    </row>
    <row r="182" spans="1:6" x14ac:dyDescent="0.3">
      <c r="A182" s="16" t="s">
        <v>289</v>
      </c>
      <c r="B182" s="17">
        <v>336.8</v>
      </c>
      <c r="C182" s="17">
        <v>265.37</v>
      </c>
      <c r="D182" s="17">
        <v>879.96</v>
      </c>
      <c r="E182" s="17">
        <v>1935.67</v>
      </c>
      <c r="F182" s="17">
        <v>2198.7399999999998</v>
      </c>
    </row>
    <row r="183" spans="1:6" x14ac:dyDescent="0.3">
      <c r="A183" s="16" t="s">
        <v>290</v>
      </c>
      <c r="B183" s="17">
        <v>26679.83</v>
      </c>
      <c r="C183" s="17">
        <v>38346.03</v>
      </c>
      <c r="D183" s="17">
        <v>60411.92</v>
      </c>
      <c r="E183" s="17">
        <v>64483.63</v>
      </c>
      <c r="F183" s="17">
        <v>62049.82</v>
      </c>
    </row>
    <row r="184" spans="1:6" x14ac:dyDescent="0.3">
      <c r="A184" s="16" t="s">
        <v>291</v>
      </c>
      <c r="B184" s="17">
        <v>28654.12</v>
      </c>
      <c r="C184" s="17">
        <v>40670.300000000003</v>
      </c>
      <c r="D184" s="17">
        <v>63845.61</v>
      </c>
      <c r="E184" s="17">
        <v>67103.45</v>
      </c>
      <c r="F184" s="17">
        <v>65136.6</v>
      </c>
    </row>
    <row r="185" spans="1:6" x14ac:dyDescent="0.3">
      <c r="A185" s="16" t="s">
        <v>292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</row>
    <row r="186" spans="1:6" x14ac:dyDescent="0.3">
      <c r="A186" s="16" t="s">
        <v>129</v>
      </c>
      <c r="B186" s="17">
        <v>0</v>
      </c>
      <c r="C186" s="17">
        <v>0</v>
      </c>
      <c r="D186" s="17">
        <v>0</v>
      </c>
      <c r="E186" s="17">
        <v>0</v>
      </c>
      <c r="F186" s="17">
        <v>15752.62</v>
      </c>
    </row>
    <row r="187" spans="1:6" x14ac:dyDescent="0.3">
      <c r="A187" s="16" t="s">
        <v>293</v>
      </c>
      <c r="B187" s="17">
        <v>250</v>
      </c>
      <c r="C187" s="17">
        <v>0</v>
      </c>
      <c r="D187" s="17">
        <v>1613.96</v>
      </c>
      <c r="E187" s="17">
        <v>393.45</v>
      </c>
      <c r="F187" s="17">
        <v>1200</v>
      </c>
    </row>
    <row r="188" spans="1:6" x14ac:dyDescent="0.3">
      <c r="A188" s="16" t="s">
        <v>294</v>
      </c>
      <c r="B188" s="17">
        <v>0</v>
      </c>
      <c r="C188" s="17">
        <v>641</v>
      </c>
      <c r="D188" s="17">
        <v>736</v>
      </c>
      <c r="E188" s="17">
        <v>1637.85</v>
      </c>
      <c r="F188" s="17">
        <v>2840</v>
      </c>
    </row>
    <row r="189" spans="1:6" x14ac:dyDescent="0.3">
      <c r="A189" s="16" t="s">
        <v>187</v>
      </c>
      <c r="B189" s="17">
        <v>0</v>
      </c>
      <c r="C189" s="17">
        <v>0</v>
      </c>
      <c r="D189" s="17">
        <v>150</v>
      </c>
      <c r="E189" s="17">
        <v>150</v>
      </c>
      <c r="F189" s="17">
        <v>750</v>
      </c>
    </row>
    <row r="190" spans="1:6" x14ac:dyDescent="0.3">
      <c r="A190" s="16" t="s">
        <v>295</v>
      </c>
      <c r="B190" s="17">
        <v>0</v>
      </c>
      <c r="C190" s="17">
        <v>0</v>
      </c>
      <c r="D190" s="17">
        <v>0</v>
      </c>
      <c r="E190" s="17">
        <v>0</v>
      </c>
      <c r="F190" s="17">
        <v>0</v>
      </c>
    </row>
    <row r="191" spans="1:6" x14ac:dyDescent="0.3">
      <c r="A191" s="16" t="s">
        <v>296</v>
      </c>
      <c r="B191" s="17">
        <v>0</v>
      </c>
      <c r="C191" s="17">
        <v>1007</v>
      </c>
      <c r="D191" s="17">
        <v>1068.5</v>
      </c>
      <c r="E191" s="17">
        <v>1150</v>
      </c>
      <c r="F191" s="17">
        <v>1240</v>
      </c>
    </row>
    <row r="192" spans="1:6" x14ac:dyDescent="0.3">
      <c r="A192" s="16" t="s">
        <v>297</v>
      </c>
      <c r="B192" s="17">
        <v>3200</v>
      </c>
      <c r="C192" s="17">
        <v>3200</v>
      </c>
      <c r="D192" s="17">
        <v>6400</v>
      </c>
      <c r="E192" s="17">
        <v>3200</v>
      </c>
      <c r="F192" s="17">
        <v>3200</v>
      </c>
    </row>
    <row r="193" spans="1:6" x14ac:dyDescent="0.3">
      <c r="A193" s="16" t="s">
        <v>298</v>
      </c>
      <c r="B193" s="17">
        <v>3200</v>
      </c>
      <c r="C193" s="17">
        <v>4207</v>
      </c>
      <c r="D193" s="17">
        <v>7468.5</v>
      </c>
      <c r="E193" s="17">
        <v>4350</v>
      </c>
      <c r="F193" s="17">
        <v>4440</v>
      </c>
    </row>
    <row r="194" spans="1:6" x14ac:dyDescent="0.3">
      <c r="A194" s="16" t="s">
        <v>299</v>
      </c>
      <c r="B194" s="17">
        <v>3450</v>
      </c>
      <c r="C194" s="17">
        <v>4848</v>
      </c>
      <c r="D194" s="17">
        <v>9968.4599999999991</v>
      </c>
      <c r="E194" s="17">
        <v>6531.3</v>
      </c>
      <c r="F194" s="17">
        <v>24982.62</v>
      </c>
    </row>
    <row r="195" spans="1:6" x14ac:dyDescent="0.3">
      <c r="A195" s="16" t="s">
        <v>300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</row>
    <row r="196" spans="1:6" x14ac:dyDescent="0.3">
      <c r="A196" s="16" t="s">
        <v>301</v>
      </c>
      <c r="B196" s="17">
        <v>2026.24</v>
      </c>
      <c r="C196" s="17">
        <v>937.35</v>
      </c>
      <c r="D196" s="17">
        <v>1131.44</v>
      </c>
      <c r="E196" s="17">
        <v>818.63</v>
      </c>
      <c r="F196" s="17">
        <v>1516.92</v>
      </c>
    </row>
    <row r="197" spans="1:6" x14ac:dyDescent="0.3">
      <c r="A197" s="16" t="s">
        <v>302</v>
      </c>
      <c r="B197" s="17">
        <v>0</v>
      </c>
      <c r="C197" s="17">
        <v>0</v>
      </c>
      <c r="D197" s="17">
        <v>329.03</v>
      </c>
      <c r="E197" s="17">
        <v>365.35</v>
      </c>
      <c r="F197" s="17">
        <v>697.28</v>
      </c>
    </row>
    <row r="198" spans="1:6" x14ac:dyDescent="0.3">
      <c r="A198" s="16" t="s">
        <v>303</v>
      </c>
      <c r="B198" s="17">
        <v>1058.2</v>
      </c>
      <c r="C198" s="17">
        <v>854.28</v>
      </c>
      <c r="D198" s="17">
        <v>1156.93</v>
      </c>
      <c r="E198" s="17">
        <v>815.07</v>
      </c>
      <c r="F198" s="17">
        <v>912.98</v>
      </c>
    </row>
    <row r="199" spans="1:6" x14ac:dyDescent="0.3">
      <c r="A199" s="16" t="s">
        <v>304</v>
      </c>
      <c r="B199" s="17">
        <v>75</v>
      </c>
      <c r="C199" s="17">
        <v>119</v>
      </c>
      <c r="D199" s="17">
        <v>75</v>
      </c>
      <c r="E199" s="17">
        <v>0</v>
      </c>
      <c r="F199" s="17">
        <v>50</v>
      </c>
    </row>
    <row r="200" spans="1:6" x14ac:dyDescent="0.3">
      <c r="A200" s="16" t="s">
        <v>305</v>
      </c>
      <c r="B200" s="17">
        <v>3159.44</v>
      </c>
      <c r="C200" s="17">
        <v>1910.63</v>
      </c>
      <c r="D200" s="17">
        <v>2692.4</v>
      </c>
      <c r="E200" s="17">
        <v>1999.05</v>
      </c>
      <c r="F200" s="17">
        <v>3177.18</v>
      </c>
    </row>
    <row r="201" spans="1:6" x14ac:dyDescent="0.3">
      <c r="A201" s="16" t="s">
        <v>306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</row>
    <row r="202" spans="1:6" x14ac:dyDescent="0.3">
      <c r="A202" s="16" t="s">
        <v>128</v>
      </c>
      <c r="B202" s="17">
        <v>300</v>
      </c>
      <c r="C202" s="17">
        <v>0</v>
      </c>
      <c r="D202" s="17">
        <v>1049.47</v>
      </c>
      <c r="E202" s="17">
        <v>564.42999999999995</v>
      </c>
      <c r="F202" s="17">
        <v>752.5</v>
      </c>
    </row>
    <row r="203" spans="1:6" x14ac:dyDescent="0.3">
      <c r="A203" s="16" t="s">
        <v>307</v>
      </c>
      <c r="B203" s="17">
        <v>0</v>
      </c>
      <c r="C203" s="17">
        <v>0</v>
      </c>
      <c r="D203" s="17">
        <v>815</v>
      </c>
      <c r="E203" s="17">
        <v>1372.14</v>
      </c>
      <c r="F203" s="17">
        <v>665.06</v>
      </c>
    </row>
    <row r="204" spans="1:6" x14ac:dyDescent="0.3">
      <c r="A204" s="16" t="s">
        <v>308</v>
      </c>
      <c r="B204" s="17">
        <v>0</v>
      </c>
      <c r="C204" s="17">
        <v>0</v>
      </c>
      <c r="D204" s="17">
        <v>0</v>
      </c>
      <c r="E204" s="17">
        <v>10000</v>
      </c>
      <c r="F204" s="17">
        <v>5000</v>
      </c>
    </row>
    <row r="205" spans="1:6" x14ac:dyDescent="0.3">
      <c r="A205" s="16" t="s">
        <v>309</v>
      </c>
      <c r="B205" s="17">
        <v>626.03</v>
      </c>
      <c r="C205" s="17">
        <v>1256.52</v>
      </c>
      <c r="D205" s="17">
        <v>1922.95</v>
      </c>
      <c r="E205" s="17">
        <v>2165.0700000000002</v>
      </c>
      <c r="F205" s="17">
        <v>2126.8000000000002</v>
      </c>
    </row>
    <row r="206" spans="1:6" x14ac:dyDescent="0.3">
      <c r="A206" s="16" t="s">
        <v>310</v>
      </c>
      <c r="B206" s="17">
        <v>0</v>
      </c>
      <c r="C206" s="17">
        <v>0</v>
      </c>
      <c r="D206" s="17">
        <v>645.75</v>
      </c>
      <c r="E206" s="17">
        <v>1406.45</v>
      </c>
      <c r="F206" s="17">
        <v>168.98</v>
      </c>
    </row>
    <row r="207" spans="1:6" x14ac:dyDescent="0.3">
      <c r="A207" s="16" t="s">
        <v>311</v>
      </c>
      <c r="B207" s="17">
        <v>926.03</v>
      </c>
      <c r="C207" s="17">
        <v>1256.52</v>
      </c>
      <c r="D207" s="17">
        <v>4433.17</v>
      </c>
      <c r="E207" s="17">
        <v>15508.09</v>
      </c>
      <c r="F207" s="17">
        <v>8713.34</v>
      </c>
    </row>
    <row r="208" spans="1:6" x14ac:dyDescent="0.3">
      <c r="A208" s="16" t="s">
        <v>312</v>
      </c>
      <c r="B208" s="17">
        <v>0</v>
      </c>
      <c r="C208" s="17">
        <v>0</v>
      </c>
      <c r="D208" s="17">
        <v>0</v>
      </c>
      <c r="E208" s="17">
        <v>0</v>
      </c>
      <c r="F208" s="17">
        <v>0</v>
      </c>
    </row>
    <row r="209" spans="1:6" x14ac:dyDescent="0.3">
      <c r="A209" s="16" t="s">
        <v>313</v>
      </c>
      <c r="B209" s="17">
        <v>16970.22</v>
      </c>
      <c r="C209" s="17">
        <v>20568</v>
      </c>
      <c r="D209" s="17">
        <v>18699.96</v>
      </c>
      <c r="E209" s="17">
        <v>20778</v>
      </c>
      <c r="F209" s="17">
        <v>21208</v>
      </c>
    </row>
    <row r="210" spans="1:6" x14ac:dyDescent="0.3">
      <c r="A210" s="16" t="s">
        <v>314</v>
      </c>
      <c r="B210" s="17">
        <v>0</v>
      </c>
      <c r="C210" s="17">
        <v>0</v>
      </c>
      <c r="D210" s="17">
        <v>0</v>
      </c>
      <c r="E210" s="17">
        <v>0</v>
      </c>
      <c r="F210" s="17">
        <v>0</v>
      </c>
    </row>
    <row r="211" spans="1:6" x14ac:dyDescent="0.3">
      <c r="A211" s="16" t="s">
        <v>315</v>
      </c>
      <c r="B211" s="17">
        <v>0</v>
      </c>
      <c r="C211" s="17">
        <v>0</v>
      </c>
      <c r="D211" s="17">
        <v>0</v>
      </c>
      <c r="E211" s="17">
        <v>2229.4299999999998</v>
      </c>
      <c r="F211" s="17">
        <v>9320.4599999999991</v>
      </c>
    </row>
    <row r="212" spans="1:6" x14ac:dyDescent="0.3">
      <c r="A212" s="16" t="s">
        <v>316</v>
      </c>
      <c r="B212" s="17">
        <v>0</v>
      </c>
      <c r="C212" s="17">
        <v>0</v>
      </c>
      <c r="D212" s="17">
        <v>0</v>
      </c>
      <c r="E212" s="17">
        <v>7500</v>
      </c>
      <c r="F212" s="17">
        <v>0</v>
      </c>
    </row>
    <row r="213" spans="1:6" x14ac:dyDescent="0.3">
      <c r="A213" s="16" t="s">
        <v>317</v>
      </c>
      <c r="B213" s="17">
        <v>0</v>
      </c>
      <c r="C213" s="17">
        <v>0</v>
      </c>
      <c r="D213" s="17">
        <v>0</v>
      </c>
      <c r="E213" s="17">
        <v>2633.43</v>
      </c>
      <c r="F213" s="17">
        <v>0</v>
      </c>
    </row>
    <row r="214" spans="1:6" x14ac:dyDescent="0.3">
      <c r="A214" s="16" t="s">
        <v>318</v>
      </c>
      <c r="B214" s="17">
        <v>0</v>
      </c>
      <c r="C214" s="17">
        <v>0</v>
      </c>
      <c r="D214" s="17">
        <v>0</v>
      </c>
      <c r="E214" s="17">
        <v>12362.86</v>
      </c>
      <c r="F214" s="17">
        <v>9320.4599999999991</v>
      </c>
    </row>
    <row r="215" spans="1:6" x14ac:dyDescent="0.3">
      <c r="A215" s="16" t="s">
        <v>319</v>
      </c>
      <c r="B215" s="17">
        <v>0</v>
      </c>
      <c r="C215" s="17">
        <v>0</v>
      </c>
      <c r="D215" s="17">
        <v>0</v>
      </c>
      <c r="E215" s="17">
        <v>0</v>
      </c>
      <c r="F215" s="17">
        <v>0</v>
      </c>
    </row>
    <row r="216" spans="1:6" x14ac:dyDescent="0.3">
      <c r="A216" s="16" t="s">
        <v>320</v>
      </c>
      <c r="B216" s="17">
        <v>0</v>
      </c>
      <c r="C216" s="17">
        <v>0</v>
      </c>
      <c r="D216" s="17">
        <v>295.8</v>
      </c>
      <c r="E216" s="17">
        <v>366</v>
      </c>
      <c r="F216" s="17">
        <v>731.77</v>
      </c>
    </row>
    <row r="217" spans="1:6" x14ac:dyDescent="0.3">
      <c r="A217" s="16" t="s">
        <v>321</v>
      </c>
      <c r="B217" s="17">
        <v>6042.48</v>
      </c>
      <c r="C217" s="17">
        <v>0</v>
      </c>
      <c r="D217" s="17">
        <v>0</v>
      </c>
      <c r="E217" s="17">
        <v>0</v>
      </c>
      <c r="F217" s="17">
        <v>0</v>
      </c>
    </row>
    <row r="218" spans="1:6" x14ac:dyDescent="0.3">
      <c r="A218" s="16" t="s">
        <v>322</v>
      </c>
      <c r="B218" s="17">
        <v>50</v>
      </c>
      <c r="C218" s="17">
        <v>0</v>
      </c>
      <c r="D218" s="17">
        <v>0</v>
      </c>
      <c r="E218" s="17">
        <v>0</v>
      </c>
      <c r="F218" s="17">
        <v>0</v>
      </c>
    </row>
    <row r="219" spans="1:6" x14ac:dyDescent="0.3">
      <c r="A219" s="16" t="s">
        <v>323</v>
      </c>
      <c r="B219" s="17">
        <v>6092.48</v>
      </c>
      <c r="C219" s="17">
        <v>0</v>
      </c>
      <c r="D219" s="17">
        <v>295.8</v>
      </c>
      <c r="E219" s="17">
        <v>366</v>
      </c>
      <c r="F219" s="17">
        <v>731.77</v>
      </c>
    </row>
    <row r="220" spans="1:6" x14ac:dyDescent="0.3">
      <c r="A220" s="16" t="s">
        <v>163</v>
      </c>
      <c r="B220" s="17">
        <v>0</v>
      </c>
      <c r="C220" s="17">
        <v>0</v>
      </c>
      <c r="D220" s="17">
        <v>0</v>
      </c>
      <c r="E220" s="17">
        <v>0</v>
      </c>
      <c r="F220" s="17">
        <v>0</v>
      </c>
    </row>
    <row r="221" spans="1:6" x14ac:dyDescent="0.3">
      <c r="A221" s="16" t="s">
        <v>164</v>
      </c>
      <c r="B221" s="17">
        <v>21037.17</v>
      </c>
      <c r="C221" s="17">
        <v>11818</v>
      </c>
      <c r="D221" s="17">
        <v>46849.46</v>
      </c>
      <c r="E221" s="17">
        <v>4421.8</v>
      </c>
      <c r="F221" s="17">
        <v>18143.669999999998</v>
      </c>
    </row>
    <row r="222" spans="1:6" x14ac:dyDescent="0.3">
      <c r="A222" s="16" t="s">
        <v>165</v>
      </c>
      <c r="B222" s="17">
        <v>0</v>
      </c>
      <c r="C222" s="17">
        <v>0</v>
      </c>
      <c r="D222" s="17">
        <v>564.69000000000005</v>
      </c>
      <c r="E222" s="17">
        <v>0</v>
      </c>
      <c r="F222" s="17">
        <v>0</v>
      </c>
    </row>
    <row r="223" spans="1:6" x14ac:dyDescent="0.3">
      <c r="A223" s="16" t="s">
        <v>166</v>
      </c>
      <c r="B223" s="17">
        <v>0</v>
      </c>
      <c r="C223" s="17">
        <v>0</v>
      </c>
      <c r="D223" s="17">
        <v>0</v>
      </c>
      <c r="E223" s="17">
        <v>0</v>
      </c>
      <c r="F223" s="17">
        <v>0</v>
      </c>
    </row>
    <row r="224" spans="1:6" x14ac:dyDescent="0.3">
      <c r="A224" s="16" t="s">
        <v>167</v>
      </c>
      <c r="B224" s="17">
        <v>-4141.93</v>
      </c>
      <c r="C224" s="17">
        <v>2750</v>
      </c>
      <c r="D224" s="17">
        <v>730</v>
      </c>
      <c r="E224" s="17">
        <v>12727.46</v>
      </c>
      <c r="F224" s="17">
        <v>10995.87</v>
      </c>
    </row>
    <row r="225" spans="1:6" x14ac:dyDescent="0.3">
      <c r="A225" s="16" t="s">
        <v>324</v>
      </c>
      <c r="B225" s="17">
        <v>0</v>
      </c>
      <c r="C225" s="17">
        <v>17500</v>
      </c>
      <c r="D225" s="17">
        <v>0</v>
      </c>
      <c r="E225" s="17">
        <v>0</v>
      </c>
      <c r="F225" s="17">
        <v>0</v>
      </c>
    </row>
    <row r="226" spans="1:6" x14ac:dyDescent="0.3">
      <c r="A226" s="16" t="s">
        <v>169</v>
      </c>
      <c r="B226" s="17">
        <v>10681.84</v>
      </c>
      <c r="C226" s="17">
        <v>0</v>
      </c>
      <c r="D226" s="17">
        <v>0</v>
      </c>
      <c r="E226" s="17">
        <v>0</v>
      </c>
      <c r="F226" s="17">
        <v>0</v>
      </c>
    </row>
    <row r="227" spans="1:6" x14ac:dyDescent="0.3">
      <c r="A227" s="16" t="s">
        <v>170</v>
      </c>
      <c r="B227" s="17">
        <v>6539.91</v>
      </c>
      <c r="C227" s="17">
        <v>20250</v>
      </c>
      <c r="D227" s="17">
        <v>730</v>
      </c>
      <c r="E227" s="17">
        <v>12727.46</v>
      </c>
      <c r="F227" s="17">
        <v>10995.87</v>
      </c>
    </row>
    <row r="228" spans="1:6" x14ac:dyDescent="0.3">
      <c r="A228" s="16" t="s">
        <v>325</v>
      </c>
      <c r="B228" s="17">
        <v>0</v>
      </c>
      <c r="C228" s="17">
        <v>18281.13</v>
      </c>
      <c r="D228" s="17">
        <v>36188.339999999997</v>
      </c>
      <c r="E228" s="17">
        <v>0</v>
      </c>
      <c r="F228" s="17">
        <v>0</v>
      </c>
    </row>
    <row r="229" spans="1:6" x14ac:dyDescent="0.3">
      <c r="A229" s="16" t="s">
        <v>171</v>
      </c>
      <c r="B229" s="17">
        <v>0</v>
      </c>
      <c r="C229" s="17">
        <v>0</v>
      </c>
      <c r="D229" s="17">
        <v>0</v>
      </c>
      <c r="E229" s="17">
        <v>20000</v>
      </c>
      <c r="F229" s="17">
        <v>21931.08</v>
      </c>
    </row>
    <row r="230" spans="1:6" x14ac:dyDescent="0.3">
      <c r="A230" s="16" t="s">
        <v>172</v>
      </c>
      <c r="B230" s="17">
        <v>0</v>
      </c>
      <c r="C230" s="17">
        <v>0</v>
      </c>
      <c r="D230" s="17">
        <v>52635.519999999997</v>
      </c>
      <c r="E230" s="17">
        <v>14623.36</v>
      </c>
      <c r="F230" s="17">
        <v>24962.46</v>
      </c>
    </row>
    <row r="231" spans="1:6" x14ac:dyDescent="0.3">
      <c r="A231" s="16" t="s">
        <v>173</v>
      </c>
      <c r="B231" s="17">
        <v>5108.5</v>
      </c>
      <c r="C231" s="17">
        <v>4825.5</v>
      </c>
      <c r="D231" s="17">
        <v>5301.47</v>
      </c>
      <c r="E231" s="17">
        <v>5060.59</v>
      </c>
      <c r="F231" s="17">
        <v>4853.63</v>
      </c>
    </row>
    <row r="232" spans="1:6" x14ac:dyDescent="0.3">
      <c r="A232" s="16" t="s">
        <v>174</v>
      </c>
      <c r="B232" s="17">
        <v>0</v>
      </c>
      <c r="C232" s="17">
        <v>1762.5</v>
      </c>
      <c r="D232" s="17">
        <v>1486.6</v>
      </c>
      <c r="E232" s="17">
        <v>1721.96</v>
      </c>
      <c r="F232" s="17">
        <v>2054.48</v>
      </c>
    </row>
    <row r="233" spans="1:6" x14ac:dyDescent="0.3">
      <c r="A233" s="16" t="s">
        <v>175</v>
      </c>
      <c r="B233" s="17">
        <v>0</v>
      </c>
      <c r="C233" s="17">
        <v>300</v>
      </c>
      <c r="D233" s="17">
        <v>3000</v>
      </c>
      <c r="E233" s="17">
        <v>7060</v>
      </c>
      <c r="F233" s="17">
        <v>4775</v>
      </c>
    </row>
    <row r="234" spans="1:6" x14ac:dyDescent="0.3">
      <c r="A234" s="16" t="s">
        <v>176</v>
      </c>
      <c r="B234" s="17">
        <v>500</v>
      </c>
      <c r="C234" s="17">
        <v>0</v>
      </c>
      <c r="D234" s="17">
        <v>0</v>
      </c>
      <c r="E234" s="17">
        <v>1030.6099999999999</v>
      </c>
      <c r="F234" s="17">
        <v>0</v>
      </c>
    </row>
    <row r="235" spans="1:6" x14ac:dyDescent="0.3">
      <c r="A235" s="16" t="s">
        <v>177</v>
      </c>
      <c r="B235" s="17">
        <v>0</v>
      </c>
      <c r="C235" s="17">
        <v>0</v>
      </c>
      <c r="D235" s="17">
        <v>2346.2399999999998</v>
      </c>
      <c r="E235" s="17">
        <v>4835</v>
      </c>
      <c r="F235" s="17">
        <v>0</v>
      </c>
    </row>
    <row r="236" spans="1:6" x14ac:dyDescent="0.3">
      <c r="A236" s="16" t="s">
        <v>178</v>
      </c>
      <c r="B236" s="17">
        <v>0</v>
      </c>
      <c r="C236" s="17">
        <v>0</v>
      </c>
      <c r="D236" s="17">
        <v>300</v>
      </c>
      <c r="E236" s="17">
        <v>0</v>
      </c>
      <c r="F236" s="17">
        <v>0</v>
      </c>
    </row>
    <row r="237" spans="1:6" x14ac:dyDescent="0.3">
      <c r="A237" s="16" t="s">
        <v>179</v>
      </c>
      <c r="B237" s="17">
        <v>16732.34</v>
      </c>
      <c r="C237" s="17">
        <v>15792.19</v>
      </c>
      <c r="D237" s="17">
        <v>16053.03</v>
      </c>
      <c r="E237" s="17">
        <v>18193.560000000001</v>
      </c>
      <c r="F237" s="17">
        <v>3478.88</v>
      </c>
    </row>
    <row r="238" spans="1:6" x14ac:dyDescent="0.3">
      <c r="A238" s="16" t="s">
        <v>180</v>
      </c>
      <c r="B238" s="17">
        <v>17611.919999999998</v>
      </c>
      <c r="C238" s="17">
        <v>16442.490000000002</v>
      </c>
      <c r="D238" s="17">
        <v>5365.71</v>
      </c>
      <c r="E238" s="17">
        <v>4054.33</v>
      </c>
      <c r="F238" s="17">
        <v>6763.19</v>
      </c>
    </row>
    <row r="239" spans="1:6" x14ac:dyDescent="0.3">
      <c r="A239" s="16" t="s">
        <v>326</v>
      </c>
      <c r="B239" s="17">
        <v>0</v>
      </c>
      <c r="C239" s="17">
        <v>250</v>
      </c>
      <c r="D239" s="17">
        <v>0</v>
      </c>
      <c r="E239" s="17">
        <v>1353.37</v>
      </c>
      <c r="F239" s="17">
        <v>635.05999999999995</v>
      </c>
    </row>
    <row r="240" spans="1:6" x14ac:dyDescent="0.3">
      <c r="A240" s="16" t="s">
        <v>327</v>
      </c>
      <c r="B240" s="17">
        <v>0</v>
      </c>
      <c r="C240" s="17">
        <v>0</v>
      </c>
      <c r="D240" s="17">
        <v>58.03</v>
      </c>
      <c r="E240" s="17">
        <v>361.96</v>
      </c>
      <c r="F240" s="17">
        <v>279.91000000000003</v>
      </c>
    </row>
    <row r="241" spans="1:6" x14ac:dyDescent="0.3">
      <c r="A241" s="16" t="s">
        <v>181</v>
      </c>
      <c r="B241" s="17">
        <v>0</v>
      </c>
      <c r="C241" s="17">
        <v>0</v>
      </c>
      <c r="D241" s="17">
        <v>0</v>
      </c>
      <c r="E241" s="17">
        <v>671.97</v>
      </c>
      <c r="F241" s="17">
        <v>0</v>
      </c>
    </row>
    <row r="242" spans="1:6" x14ac:dyDescent="0.3">
      <c r="A242" s="16" t="s">
        <v>182</v>
      </c>
      <c r="B242" s="17">
        <v>0</v>
      </c>
      <c r="C242" s="17">
        <v>0</v>
      </c>
      <c r="D242" s="17">
        <v>0</v>
      </c>
      <c r="E242" s="17">
        <v>35638.519999999997</v>
      </c>
      <c r="F242" s="17">
        <v>0</v>
      </c>
    </row>
    <row r="243" spans="1:6" x14ac:dyDescent="0.3">
      <c r="A243" s="16" t="s">
        <v>183</v>
      </c>
      <c r="B243" s="17">
        <v>156.97999999999999</v>
      </c>
      <c r="C243" s="17">
        <v>0</v>
      </c>
      <c r="D243" s="17">
        <v>0</v>
      </c>
      <c r="E243" s="17">
        <v>318.12</v>
      </c>
      <c r="F243" s="17">
        <v>550</v>
      </c>
    </row>
    <row r="244" spans="1:6" x14ac:dyDescent="0.3">
      <c r="A244" s="16" t="s">
        <v>184</v>
      </c>
      <c r="B244" s="17">
        <v>0</v>
      </c>
      <c r="C244" s="17">
        <v>0</v>
      </c>
      <c r="D244" s="17">
        <v>0</v>
      </c>
      <c r="E244" s="17">
        <v>0</v>
      </c>
      <c r="F244" s="17">
        <v>920.05</v>
      </c>
    </row>
    <row r="245" spans="1:6" x14ac:dyDescent="0.3">
      <c r="A245" s="16" t="s">
        <v>185</v>
      </c>
      <c r="B245" s="17">
        <v>0</v>
      </c>
      <c r="C245" s="17">
        <v>0</v>
      </c>
      <c r="D245" s="17">
        <v>275</v>
      </c>
      <c r="E245" s="17">
        <v>0</v>
      </c>
      <c r="F245" s="17">
        <v>0</v>
      </c>
    </row>
    <row r="246" spans="1:6" x14ac:dyDescent="0.3">
      <c r="A246" s="16" t="s">
        <v>186</v>
      </c>
      <c r="B246" s="17">
        <v>0</v>
      </c>
      <c r="C246" s="17">
        <v>0</v>
      </c>
      <c r="D246" s="17">
        <v>5774.46</v>
      </c>
      <c r="E246" s="17">
        <v>6351.2</v>
      </c>
      <c r="F246" s="17">
        <v>4142.3900000000003</v>
      </c>
    </row>
    <row r="247" spans="1:6" x14ac:dyDescent="0.3">
      <c r="A247" s="16" t="s">
        <v>187</v>
      </c>
      <c r="B247" s="17">
        <v>928.35</v>
      </c>
      <c r="C247" s="17">
        <v>3460.63</v>
      </c>
      <c r="D247" s="17">
        <v>4027.45</v>
      </c>
      <c r="E247" s="17">
        <v>3147.56</v>
      </c>
      <c r="F247" s="17">
        <v>2824.6</v>
      </c>
    </row>
    <row r="248" spans="1:6" x14ac:dyDescent="0.3">
      <c r="A248" s="16" t="s">
        <v>188</v>
      </c>
      <c r="B248" s="17">
        <v>0</v>
      </c>
      <c r="C248" s="17">
        <v>0</v>
      </c>
      <c r="D248" s="17">
        <v>0</v>
      </c>
      <c r="E248" s="17">
        <v>0</v>
      </c>
      <c r="F248" s="17">
        <v>0</v>
      </c>
    </row>
    <row r="249" spans="1:6" x14ac:dyDescent="0.3">
      <c r="A249" s="16" t="s">
        <v>189</v>
      </c>
      <c r="B249" s="17">
        <v>0</v>
      </c>
      <c r="C249" s="17">
        <v>0</v>
      </c>
      <c r="D249" s="17">
        <v>0</v>
      </c>
      <c r="E249" s="17">
        <v>0</v>
      </c>
      <c r="F249" s="17">
        <v>371.06</v>
      </c>
    </row>
    <row r="250" spans="1:6" x14ac:dyDescent="0.3">
      <c r="A250" s="16" t="s">
        <v>190</v>
      </c>
      <c r="B250" s="17">
        <v>68615.17</v>
      </c>
      <c r="C250" s="17">
        <v>93182.44</v>
      </c>
      <c r="D250" s="17">
        <v>180956</v>
      </c>
      <c r="E250" s="17">
        <v>141571.37</v>
      </c>
      <c r="F250" s="17">
        <v>107681.33</v>
      </c>
    </row>
    <row r="251" spans="1:6" x14ac:dyDescent="0.3">
      <c r="A251" s="16" t="s">
        <v>191</v>
      </c>
      <c r="B251" s="17">
        <v>0</v>
      </c>
      <c r="C251" s="17">
        <v>0</v>
      </c>
      <c r="D251" s="17">
        <v>0</v>
      </c>
      <c r="E251" s="17">
        <v>0</v>
      </c>
      <c r="F251" s="17">
        <v>0</v>
      </c>
    </row>
    <row r="252" spans="1:6" x14ac:dyDescent="0.3">
      <c r="A252" s="16" t="s">
        <v>192</v>
      </c>
      <c r="B252" s="17">
        <v>0</v>
      </c>
      <c r="C252" s="17">
        <v>1500</v>
      </c>
      <c r="D252" s="17">
        <v>44952</v>
      </c>
      <c r="E252" s="17">
        <v>10000</v>
      </c>
      <c r="F252" s="17">
        <v>18250</v>
      </c>
    </row>
    <row r="253" spans="1:6" x14ac:dyDescent="0.3">
      <c r="A253" s="16" t="s">
        <v>328</v>
      </c>
      <c r="B253" s="17">
        <v>0</v>
      </c>
      <c r="C253" s="17">
        <v>0</v>
      </c>
      <c r="D253" s="17">
        <v>564.69000000000005</v>
      </c>
      <c r="E253" s="17">
        <v>0</v>
      </c>
      <c r="F253" s="17">
        <v>0</v>
      </c>
    </row>
    <row r="254" spans="1:6" x14ac:dyDescent="0.3">
      <c r="A254" s="16" t="s">
        <v>193</v>
      </c>
      <c r="B254" s="17">
        <v>0</v>
      </c>
      <c r="C254" s="17">
        <v>0</v>
      </c>
      <c r="D254" s="17">
        <v>8625</v>
      </c>
      <c r="E254" s="17">
        <v>4775</v>
      </c>
      <c r="F254" s="17">
        <v>0</v>
      </c>
    </row>
    <row r="255" spans="1:6" x14ac:dyDescent="0.3">
      <c r="A255" s="16" t="s">
        <v>194</v>
      </c>
      <c r="B255" s="17">
        <v>11650</v>
      </c>
      <c r="C255" s="17">
        <v>0</v>
      </c>
      <c r="D255" s="17">
        <v>0</v>
      </c>
      <c r="E255" s="17">
        <v>0</v>
      </c>
      <c r="F255" s="17">
        <v>0</v>
      </c>
    </row>
    <row r="256" spans="1:6" x14ac:dyDescent="0.3">
      <c r="A256" s="16" t="s">
        <v>195</v>
      </c>
      <c r="B256" s="17">
        <v>11650</v>
      </c>
      <c r="C256" s="17">
        <v>1500</v>
      </c>
      <c r="D256" s="17">
        <v>54141.69</v>
      </c>
      <c r="E256" s="17">
        <v>14775</v>
      </c>
      <c r="F256" s="17">
        <v>18250</v>
      </c>
    </row>
    <row r="257" spans="1:6" x14ac:dyDescent="0.3">
      <c r="A257" s="16" t="s">
        <v>196</v>
      </c>
      <c r="B257" s="17">
        <v>0</v>
      </c>
      <c r="C257" s="17">
        <v>0</v>
      </c>
      <c r="D257" s="17">
        <v>0</v>
      </c>
      <c r="E257" s="17">
        <v>0</v>
      </c>
      <c r="F257" s="17">
        <v>0</v>
      </c>
    </row>
    <row r="258" spans="1:6" x14ac:dyDescent="0.3">
      <c r="A258" s="16" t="s">
        <v>329</v>
      </c>
      <c r="B258" s="17">
        <v>110345.53</v>
      </c>
      <c r="C258" s="17">
        <v>29847.03</v>
      </c>
      <c r="D258" s="17">
        <v>11886.15</v>
      </c>
      <c r="E258" s="17">
        <v>55057.5</v>
      </c>
      <c r="F258" s="17">
        <v>45038.400000000001</v>
      </c>
    </row>
    <row r="259" spans="1:6" x14ac:dyDescent="0.3">
      <c r="A259" s="16" t="s">
        <v>96</v>
      </c>
      <c r="B259" s="17">
        <v>511090.29</v>
      </c>
      <c r="C259" s="17">
        <v>503467.74</v>
      </c>
      <c r="D259" s="17">
        <v>672329.22</v>
      </c>
      <c r="E259" s="17">
        <v>658323.6</v>
      </c>
      <c r="F259" s="17">
        <v>595090.15</v>
      </c>
    </row>
    <row r="260" spans="1:6" x14ac:dyDescent="0.3">
      <c r="A260" s="16" t="s">
        <v>330</v>
      </c>
      <c r="B260" s="17">
        <v>-10642.19</v>
      </c>
      <c r="C260" s="17">
        <v>184117.32</v>
      </c>
      <c r="D260" s="17">
        <v>54544.18</v>
      </c>
      <c r="E260" s="17">
        <v>-24425.25</v>
      </c>
      <c r="F260" s="17">
        <v>58276.26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Planning</vt:lpstr>
      <vt:lpstr>5 YR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Heather Berthold</cp:lastModifiedBy>
  <cp:lastPrinted>2022-01-17T04:10:54Z</cp:lastPrinted>
  <dcterms:created xsi:type="dcterms:W3CDTF">2020-12-13T15:08:34Z</dcterms:created>
  <dcterms:modified xsi:type="dcterms:W3CDTF">2023-02-18T13:51:16Z</dcterms:modified>
</cp:coreProperties>
</file>